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Y:\ESTATISTICAS IVV\1. SÍNTESE ESTATISTICA\124. Dezembro 2023\"/>
    </mc:Choice>
  </mc:AlternateContent>
  <xr:revisionPtr revIDLastSave="0" documentId="13_ncr:1_{087D3D13-1FCB-4521-B600-AC1628AC8537}" xr6:coauthVersionLast="47" xr6:coauthVersionMax="47" xr10:uidLastSave="{00000000-0000-0000-0000-000000000000}"/>
  <bookViews>
    <workbookView xWindow="-120" yWindow="-120" windowWidth="21840" windowHeight="13020" tabRatio="530" xr2:uid="{00000000-000D-0000-FFFF-FFFF00000000}"/>
  </bookViews>
  <sheets>
    <sheet name="Indice" sheetId="30" r:id="rId1"/>
    <sheet name="0" sheetId="32" r:id="rId2"/>
    <sheet name="1" sheetId="87" r:id="rId3"/>
    <sheet name="2" sheetId="88" r:id="rId4"/>
    <sheet name="3" sheetId="89" r:id="rId5"/>
    <sheet name="4" sheetId="2" r:id="rId6"/>
    <sheet name="5" sheetId="90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definedNames>
    <definedName name="_xlnm.Print_Area" localSheetId="2">'1'!$A$1:$T$36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'2'!$A$1:$AW$68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'26'!$A$1:$P$96</definedName>
    <definedName name="_xlnm.Print_Area" localSheetId="4">'3'!$A$1:$AW$68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'26'!$A$1:$P$96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7" i="89" l="1"/>
  <c r="AF66" i="89"/>
  <c r="AF67" i="89"/>
  <c r="AW40" i="89"/>
  <c r="P23" i="89"/>
  <c r="O23" i="89"/>
  <c r="AV23" i="89"/>
  <c r="AW23" i="89" s="1"/>
  <c r="AV18" i="89"/>
  <c r="AW18" i="89" s="1"/>
  <c r="AG62" i="88"/>
  <c r="AV45" i="88"/>
  <c r="AW45" i="88" s="1"/>
  <c r="AV40" i="88"/>
  <c r="AW40" i="88"/>
  <c r="AG40" i="88"/>
  <c r="AV18" i="88"/>
  <c r="AW18" i="88"/>
  <c r="N58" i="70"/>
  <c r="O58" i="70"/>
  <c r="P58" i="70" s="1"/>
  <c r="L58" i="70"/>
  <c r="F58" i="70"/>
  <c r="L27" i="70"/>
  <c r="N27" i="70"/>
  <c r="O27" i="70"/>
  <c r="P27" i="70" s="1"/>
  <c r="O28" i="70"/>
  <c r="F27" i="70"/>
  <c r="J68" i="68"/>
  <c r="J69" i="68"/>
  <c r="J70" i="68"/>
  <c r="J71" i="68"/>
  <c r="J72" i="68"/>
  <c r="J73" i="68"/>
  <c r="J74" i="68"/>
  <c r="J75" i="68"/>
  <c r="J76" i="68"/>
  <c r="J77" i="68"/>
  <c r="J78" i="68"/>
  <c r="J79" i="68"/>
  <c r="J80" i="68"/>
  <c r="J81" i="68"/>
  <c r="J82" i="68"/>
  <c r="J83" i="68"/>
  <c r="J84" i="68"/>
  <c r="J85" i="68"/>
  <c r="J86" i="68"/>
  <c r="J87" i="68"/>
  <c r="J88" i="68"/>
  <c r="J89" i="68"/>
  <c r="J90" i="68"/>
  <c r="J91" i="68"/>
  <c r="J92" i="68"/>
  <c r="J93" i="68"/>
  <c r="J94" i="68"/>
  <c r="B61" i="3"/>
  <c r="C61" i="3"/>
  <c r="T63" i="89"/>
  <c r="U63" i="89"/>
  <c r="V63" i="89"/>
  <c r="W63" i="89"/>
  <c r="X63" i="89"/>
  <c r="Y63" i="89"/>
  <c r="Z63" i="89"/>
  <c r="AA63" i="89"/>
  <c r="AB63" i="89"/>
  <c r="AC63" i="89"/>
  <c r="AD63" i="89"/>
  <c r="AE63" i="89"/>
  <c r="AF63" i="89"/>
  <c r="S63" i="89"/>
  <c r="C63" i="89"/>
  <c r="D63" i="89"/>
  <c r="E63" i="89"/>
  <c r="F63" i="89"/>
  <c r="G63" i="89"/>
  <c r="H63" i="89"/>
  <c r="I63" i="89"/>
  <c r="J63" i="89"/>
  <c r="K63" i="89"/>
  <c r="L63" i="89"/>
  <c r="M63" i="89"/>
  <c r="N63" i="89"/>
  <c r="O63" i="89"/>
  <c r="B63" i="89"/>
  <c r="T41" i="89"/>
  <c r="U41" i="89"/>
  <c r="V41" i="89"/>
  <c r="W41" i="89"/>
  <c r="X41" i="89"/>
  <c r="Y41" i="89"/>
  <c r="Z41" i="89"/>
  <c r="AA41" i="89"/>
  <c r="AB41" i="89"/>
  <c r="AC41" i="89"/>
  <c r="AD41" i="89"/>
  <c r="AE41" i="89"/>
  <c r="AF41" i="89"/>
  <c r="S41" i="89"/>
  <c r="C41" i="89"/>
  <c r="D41" i="89"/>
  <c r="E41" i="89"/>
  <c r="F41" i="89"/>
  <c r="G41" i="89"/>
  <c r="H41" i="89"/>
  <c r="I41" i="89"/>
  <c r="J41" i="89"/>
  <c r="K41" i="89"/>
  <c r="L41" i="89"/>
  <c r="M41" i="89"/>
  <c r="N41" i="89"/>
  <c r="O41" i="89"/>
  <c r="B41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S19" i="89"/>
  <c r="C19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B19" i="89"/>
  <c r="T63" i="88"/>
  <c r="U63" i="88"/>
  <c r="V63" i="88"/>
  <c r="W63" i="88"/>
  <c r="X63" i="88"/>
  <c r="Y63" i="88"/>
  <c r="Z63" i="88"/>
  <c r="AA63" i="88"/>
  <c r="AB63" i="88"/>
  <c r="AC63" i="88"/>
  <c r="AD63" i="88"/>
  <c r="AE63" i="88"/>
  <c r="AF63" i="88"/>
  <c r="S63" i="88"/>
  <c r="C63" i="88"/>
  <c r="D63" i="88"/>
  <c r="E63" i="88"/>
  <c r="F63" i="88"/>
  <c r="G63" i="88"/>
  <c r="H63" i="88"/>
  <c r="I63" i="88"/>
  <c r="J63" i="88"/>
  <c r="K63" i="88"/>
  <c r="L63" i="88"/>
  <c r="M63" i="88"/>
  <c r="N63" i="88"/>
  <c r="O63" i="88"/>
  <c r="B63" i="88"/>
  <c r="T41" i="88"/>
  <c r="U41" i="88"/>
  <c r="V41" i="88"/>
  <c r="W41" i="88"/>
  <c r="X41" i="88"/>
  <c r="Y41" i="88"/>
  <c r="Z41" i="88"/>
  <c r="AA41" i="88"/>
  <c r="AB41" i="88"/>
  <c r="AC41" i="88"/>
  <c r="AD41" i="88"/>
  <c r="AE41" i="88"/>
  <c r="AF41" i="88"/>
  <c r="S41" i="88"/>
  <c r="C41" i="88"/>
  <c r="D41" i="88"/>
  <c r="E41" i="88"/>
  <c r="F41" i="88"/>
  <c r="G41" i="88"/>
  <c r="H41" i="88"/>
  <c r="I41" i="88"/>
  <c r="J41" i="88"/>
  <c r="K41" i="88"/>
  <c r="L41" i="88"/>
  <c r="M41" i="88"/>
  <c r="N41" i="88"/>
  <c r="O41" i="88"/>
  <c r="B41" i="88"/>
  <c r="T19" i="88"/>
  <c r="U19" i="88"/>
  <c r="V19" i="88"/>
  <c r="W19" i="88"/>
  <c r="X19" i="88"/>
  <c r="Y19" i="88"/>
  <c r="Z19" i="88"/>
  <c r="AA19" i="88"/>
  <c r="AB19" i="88"/>
  <c r="AC19" i="88"/>
  <c r="AD19" i="88"/>
  <c r="AE19" i="88"/>
  <c r="AF19" i="88"/>
  <c r="S19" i="88"/>
  <c r="C19" i="88"/>
  <c r="D19" i="88"/>
  <c r="E19" i="88"/>
  <c r="F19" i="88"/>
  <c r="G19" i="88"/>
  <c r="H19" i="88"/>
  <c r="I19" i="88"/>
  <c r="J19" i="88"/>
  <c r="K19" i="88"/>
  <c r="L19" i="88"/>
  <c r="M19" i="88"/>
  <c r="N19" i="88"/>
  <c r="O19" i="88"/>
  <c r="B19" i="88"/>
  <c r="T18" i="87"/>
  <c r="AV36" i="89"/>
  <c r="AV37" i="89"/>
  <c r="AV38" i="89"/>
  <c r="AV39" i="89"/>
  <c r="AV17" i="89"/>
  <c r="AG61" i="88"/>
  <c r="AV39" i="88"/>
  <c r="AG39" i="88"/>
  <c r="AV17" i="88"/>
  <c r="O59" i="70"/>
  <c r="N60" i="70"/>
  <c r="O60" i="70"/>
  <c r="P60" i="70" s="1"/>
  <c r="F60" i="70"/>
  <c r="N25" i="70"/>
  <c r="O25" i="70"/>
  <c r="N26" i="70"/>
  <c r="O26" i="70"/>
  <c r="P26" i="70" s="1"/>
  <c r="L25" i="70"/>
  <c r="L26" i="70"/>
  <c r="F25" i="70"/>
  <c r="F26" i="70"/>
  <c r="I61" i="86"/>
  <c r="H61" i="86"/>
  <c r="C61" i="86"/>
  <c r="B61" i="86"/>
  <c r="I10" i="2"/>
  <c r="J10" i="2"/>
  <c r="I13" i="2"/>
  <c r="J13" i="2"/>
  <c r="AV60" i="89"/>
  <c r="AV59" i="89"/>
  <c r="O22" i="89"/>
  <c r="AV15" i="89"/>
  <c r="AV16" i="89"/>
  <c r="AV58" i="88"/>
  <c r="AV59" i="88"/>
  <c r="AV60" i="88"/>
  <c r="AV37" i="88"/>
  <c r="AV38" i="88"/>
  <c r="AG37" i="88"/>
  <c r="AG38" i="88"/>
  <c r="AV15" i="88"/>
  <c r="AV16" i="88"/>
  <c r="O66" i="88"/>
  <c r="L24" i="70"/>
  <c r="N24" i="70"/>
  <c r="O24" i="70"/>
  <c r="F24" i="70"/>
  <c r="N68" i="48"/>
  <c r="N69" i="48"/>
  <c r="J7" i="86"/>
  <c r="J8" i="86"/>
  <c r="J9" i="86"/>
  <c r="J10" i="86"/>
  <c r="J11" i="86"/>
  <c r="J12" i="86"/>
  <c r="J13" i="86"/>
  <c r="J14" i="86"/>
  <c r="J15" i="86"/>
  <c r="J16" i="86"/>
  <c r="J17" i="86"/>
  <c r="J18" i="86"/>
  <c r="J19" i="86"/>
  <c r="J20" i="86"/>
  <c r="J21" i="86"/>
  <c r="J22" i="86"/>
  <c r="J23" i="86"/>
  <c r="J24" i="86"/>
  <c r="J25" i="86"/>
  <c r="J26" i="86"/>
  <c r="J27" i="86"/>
  <c r="J28" i="86"/>
  <c r="J29" i="86"/>
  <c r="J30" i="86"/>
  <c r="J31" i="86"/>
  <c r="I50" i="2"/>
  <c r="J50" i="2"/>
  <c r="I53" i="2"/>
  <c r="J53" i="2"/>
  <c r="L77" i="70"/>
  <c r="N77" i="70"/>
  <c r="O77" i="70"/>
  <c r="F77" i="70"/>
  <c r="N90" i="70"/>
  <c r="O90" i="70"/>
  <c r="O91" i="70"/>
  <c r="O92" i="70"/>
  <c r="N93" i="70"/>
  <c r="O93" i="70"/>
  <c r="L90" i="70"/>
  <c r="L93" i="70"/>
  <c r="F90" i="70"/>
  <c r="F93" i="70"/>
  <c r="F94" i="70"/>
  <c r="L57" i="70"/>
  <c r="N57" i="70"/>
  <c r="O57" i="70"/>
  <c r="F57" i="70"/>
  <c r="L22" i="70"/>
  <c r="N22" i="70"/>
  <c r="O22" i="70"/>
  <c r="F22" i="70"/>
  <c r="F23" i="70"/>
  <c r="P25" i="70" l="1"/>
  <c r="P24" i="70"/>
  <c r="P57" i="70"/>
  <c r="P90" i="70"/>
  <c r="P93" i="70"/>
  <c r="P77" i="70"/>
  <c r="P22" i="70"/>
  <c r="D62" i="66"/>
  <c r="N93" i="36"/>
  <c r="O93" i="36"/>
  <c r="P93" i="36" s="1"/>
  <c r="L93" i="36"/>
  <c r="F93" i="36"/>
  <c r="N94" i="86"/>
  <c r="O94" i="86"/>
  <c r="J39" i="86"/>
  <c r="K39" i="86"/>
  <c r="L39" i="86"/>
  <c r="N39" i="86"/>
  <c r="O39" i="86"/>
  <c r="J40" i="86"/>
  <c r="K40" i="86"/>
  <c r="L40" i="86"/>
  <c r="N40" i="86"/>
  <c r="O40" i="86"/>
  <c r="I27" i="90"/>
  <c r="J27" i="90"/>
  <c r="AV14" i="89"/>
  <c r="AV58" i="89"/>
  <c r="P29" i="89"/>
  <c r="AV14" i="88"/>
  <c r="AV36" i="88"/>
  <c r="AG36" i="88"/>
  <c r="P39" i="86" l="1"/>
  <c r="P40" i="86"/>
  <c r="L74" i="70"/>
  <c r="N74" i="70"/>
  <c r="O74" i="70"/>
  <c r="F74" i="70"/>
  <c r="L19" i="70"/>
  <c r="N19" i="70"/>
  <c r="O19" i="70"/>
  <c r="F19" i="70"/>
  <c r="F20" i="70"/>
  <c r="AV57" i="88"/>
  <c r="AV35" i="88"/>
  <c r="AV13" i="88"/>
  <c r="AG35" i="88"/>
  <c r="AV57" i="89"/>
  <c r="AV35" i="89"/>
  <c r="AV13" i="89"/>
  <c r="L83" i="70"/>
  <c r="N83" i="70"/>
  <c r="O83" i="70"/>
  <c r="L84" i="70"/>
  <c r="N84" i="70"/>
  <c r="O84" i="70"/>
  <c r="L85" i="70"/>
  <c r="N85" i="70"/>
  <c r="O85" i="70"/>
  <c r="L86" i="70"/>
  <c r="N86" i="70"/>
  <c r="O86" i="70"/>
  <c r="L87" i="70"/>
  <c r="N87" i="70"/>
  <c r="O87" i="70"/>
  <c r="L88" i="70"/>
  <c r="N88" i="70"/>
  <c r="O88" i="70"/>
  <c r="L89" i="70"/>
  <c r="N89" i="70"/>
  <c r="O89" i="70"/>
  <c r="L94" i="70"/>
  <c r="N94" i="70"/>
  <c r="O94" i="70"/>
  <c r="F75" i="70"/>
  <c r="F76" i="70"/>
  <c r="F78" i="70"/>
  <c r="F80" i="70"/>
  <c r="F81" i="70"/>
  <c r="F82" i="70"/>
  <c r="F83" i="70"/>
  <c r="F84" i="70"/>
  <c r="F85" i="70"/>
  <c r="F86" i="70"/>
  <c r="F87" i="70"/>
  <c r="F88" i="70"/>
  <c r="F89" i="70"/>
  <c r="J57" i="70"/>
  <c r="K57" i="70"/>
  <c r="J58" i="70"/>
  <c r="K58" i="70"/>
  <c r="N17" i="66"/>
  <c r="O17" i="66"/>
  <c r="N18" i="66"/>
  <c r="O18" i="66"/>
  <c r="N19" i="66"/>
  <c r="O19" i="66"/>
  <c r="L17" i="66"/>
  <c r="F17" i="66"/>
  <c r="F18" i="66"/>
  <c r="J7" i="47"/>
  <c r="J8" i="47"/>
  <c r="J9" i="47"/>
  <c r="J10" i="47"/>
  <c r="J11" i="47"/>
  <c r="J12" i="47"/>
  <c r="J13" i="47"/>
  <c r="J14" i="47"/>
  <c r="J15" i="47"/>
  <c r="J16" i="47"/>
  <c r="J17" i="47"/>
  <c r="J18" i="47"/>
  <c r="J19" i="47"/>
  <c r="J20" i="47"/>
  <c r="J21" i="47"/>
  <c r="J22" i="47"/>
  <c r="J23" i="47"/>
  <c r="J24" i="47"/>
  <c r="J25" i="47"/>
  <c r="J26" i="47"/>
  <c r="J27" i="47"/>
  <c r="J28" i="47"/>
  <c r="J29" i="47"/>
  <c r="J30" i="47"/>
  <c r="J31" i="47"/>
  <c r="I61" i="81"/>
  <c r="H61" i="81"/>
  <c r="C61" i="81"/>
  <c r="B61" i="81"/>
  <c r="B32" i="36"/>
  <c r="C32" i="36"/>
  <c r="AV52" i="89"/>
  <c r="AV53" i="89"/>
  <c r="AV54" i="89"/>
  <c r="AV55" i="89"/>
  <c r="AV56" i="89"/>
  <c r="AF65" i="89"/>
  <c r="AV34" i="89"/>
  <c r="AV12" i="89"/>
  <c r="O21" i="89"/>
  <c r="AV34" i="88"/>
  <c r="AV12" i="88"/>
  <c r="AV56" i="88"/>
  <c r="O65" i="88"/>
  <c r="N17" i="70"/>
  <c r="O17" i="70"/>
  <c r="N18" i="70"/>
  <c r="O18" i="70"/>
  <c r="N20" i="70"/>
  <c r="O20" i="70"/>
  <c r="L17" i="70"/>
  <c r="L18" i="70"/>
  <c r="L20" i="70"/>
  <c r="L21" i="70"/>
  <c r="L23" i="70"/>
  <c r="F17" i="70"/>
  <c r="F18" i="70"/>
  <c r="F21" i="70"/>
  <c r="N66" i="66"/>
  <c r="O66" i="66"/>
  <c r="L66" i="66"/>
  <c r="F66" i="66"/>
  <c r="F67" i="66"/>
  <c r="J39" i="81"/>
  <c r="J40" i="81"/>
  <c r="J41" i="81"/>
  <c r="J42" i="81"/>
  <c r="J43" i="81"/>
  <c r="J44" i="81"/>
  <c r="J45" i="81"/>
  <c r="J46" i="81"/>
  <c r="J47" i="81"/>
  <c r="J48" i="81"/>
  <c r="J49" i="81"/>
  <c r="J50" i="81"/>
  <c r="J51" i="81"/>
  <c r="J52" i="81"/>
  <c r="J53" i="81"/>
  <c r="J54" i="81"/>
  <c r="J55" i="81"/>
  <c r="J56" i="81"/>
  <c r="J57" i="81"/>
  <c r="J58" i="81"/>
  <c r="J59" i="81"/>
  <c r="J60" i="81"/>
  <c r="B32" i="3"/>
  <c r="C32" i="3"/>
  <c r="H32" i="3"/>
  <c r="I32" i="3"/>
  <c r="I83" i="66"/>
  <c r="H83" i="66"/>
  <c r="C83" i="66"/>
  <c r="B83" i="66"/>
  <c r="AS29" i="89"/>
  <c r="AT29" i="89"/>
  <c r="AU29" i="89"/>
  <c r="AV29" i="89"/>
  <c r="AS30" i="89"/>
  <c r="AT30" i="89"/>
  <c r="AU30" i="89"/>
  <c r="AV30" i="89"/>
  <c r="AS31" i="89"/>
  <c r="AT31" i="89"/>
  <c r="AU31" i="89"/>
  <c r="AV31" i="89"/>
  <c r="AS32" i="89"/>
  <c r="AT32" i="89"/>
  <c r="AU32" i="89"/>
  <c r="AV32" i="89"/>
  <c r="AS33" i="89"/>
  <c r="AT33" i="89"/>
  <c r="AU33" i="89"/>
  <c r="AV33" i="89"/>
  <c r="AS34" i="89"/>
  <c r="AT34" i="89"/>
  <c r="AU34" i="89"/>
  <c r="AS35" i="89"/>
  <c r="AT35" i="89"/>
  <c r="AU35" i="89"/>
  <c r="AS36" i="89"/>
  <c r="AT36" i="89"/>
  <c r="AU36" i="89"/>
  <c r="AW36" i="89" s="1"/>
  <c r="AS37" i="89"/>
  <c r="AT37" i="89"/>
  <c r="AU37" i="89"/>
  <c r="AW37" i="89" s="1"/>
  <c r="AS38" i="89"/>
  <c r="AT38" i="89"/>
  <c r="AU38" i="89"/>
  <c r="AW38" i="89" s="1"/>
  <c r="AS39" i="89"/>
  <c r="AT39" i="89"/>
  <c r="AU39" i="89"/>
  <c r="AW39" i="89" s="1"/>
  <c r="AS40" i="89"/>
  <c r="AT40" i="89"/>
  <c r="AU40" i="89"/>
  <c r="AV40" i="89"/>
  <c r="AV11" i="89"/>
  <c r="AV55" i="88"/>
  <c r="AV33" i="88"/>
  <c r="AV11" i="88"/>
  <c r="N72" i="70"/>
  <c r="O72" i="70"/>
  <c r="N82" i="70"/>
  <c r="O82" i="70"/>
  <c r="I95" i="70"/>
  <c r="H95" i="70"/>
  <c r="C95" i="70"/>
  <c r="B95" i="70"/>
  <c r="L72" i="70"/>
  <c r="L73" i="70"/>
  <c r="L75" i="70"/>
  <c r="L76" i="70"/>
  <c r="L78" i="70"/>
  <c r="L80" i="70"/>
  <c r="L81" i="70"/>
  <c r="L82" i="70"/>
  <c r="F72" i="70"/>
  <c r="F73" i="70"/>
  <c r="N15" i="70"/>
  <c r="O15" i="70"/>
  <c r="N16" i="70"/>
  <c r="O16" i="70"/>
  <c r="L15" i="70"/>
  <c r="L16" i="70"/>
  <c r="F15" i="70"/>
  <c r="F16" i="70"/>
  <c r="N14" i="66"/>
  <c r="O14" i="66"/>
  <c r="L14" i="66"/>
  <c r="F14" i="66"/>
  <c r="C61" i="36"/>
  <c r="B61" i="36"/>
  <c r="P88" i="70" l="1"/>
  <c r="P74" i="70"/>
  <c r="P19" i="70"/>
  <c r="P18" i="66"/>
  <c r="AW35" i="89"/>
  <c r="P83" i="70"/>
  <c r="F95" i="70"/>
  <c r="P94" i="70"/>
  <c r="AW34" i="89"/>
  <c r="P85" i="70"/>
  <c r="P86" i="70"/>
  <c r="P19" i="66"/>
  <c r="P89" i="70"/>
  <c r="P84" i="70"/>
  <c r="P87" i="70"/>
  <c r="P14" i="66"/>
  <c r="P17" i="66"/>
  <c r="P17" i="70"/>
  <c r="P20" i="70"/>
  <c r="P18" i="70"/>
  <c r="P66" i="66"/>
  <c r="AW33" i="89"/>
  <c r="P72" i="70"/>
  <c r="P82" i="70"/>
  <c r="P16" i="70"/>
  <c r="P15" i="70"/>
  <c r="N82" i="86"/>
  <c r="O82" i="86"/>
  <c r="N87" i="86"/>
  <c r="O87" i="86"/>
  <c r="N88" i="86"/>
  <c r="O88" i="86"/>
  <c r="N89" i="86"/>
  <c r="O89" i="86"/>
  <c r="N90" i="86"/>
  <c r="O90" i="86"/>
  <c r="N91" i="86"/>
  <c r="O91" i="86"/>
  <c r="N92" i="86"/>
  <c r="O92" i="86"/>
  <c r="N93" i="86"/>
  <c r="O93" i="86"/>
  <c r="L87" i="86"/>
  <c r="L88" i="86"/>
  <c r="L89" i="86"/>
  <c r="L90" i="86"/>
  <c r="L91" i="86"/>
  <c r="L92" i="86"/>
  <c r="L93" i="86"/>
  <c r="F87" i="86"/>
  <c r="F88" i="86"/>
  <c r="F89" i="86"/>
  <c r="F90" i="86"/>
  <c r="F91" i="86"/>
  <c r="F92" i="86"/>
  <c r="F93" i="86"/>
  <c r="AV10" i="89"/>
  <c r="AV54" i="88"/>
  <c r="AV32" i="88"/>
  <c r="AV10" i="88"/>
  <c r="N71" i="70"/>
  <c r="O71" i="70"/>
  <c r="N73" i="70"/>
  <c r="O73" i="70"/>
  <c r="N75" i="70"/>
  <c r="O75" i="70"/>
  <c r="N76" i="70"/>
  <c r="O76" i="70"/>
  <c r="N78" i="70"/>
  <c r="O78" i="70"/>
  <c r="O79" i="70"/>
  <c r="N80" i="70"/>
  <c r="O80" i="70"/>
  <c r="N81" i="70"/>
  <c r="O81" i="70"/>
  <c r="F71" i="70"/>
  <c r="N21" i="70"/>
  <c r="O21" i="70"/>
  <c r="N23" i="70"/>
  <c r="O23" i="70"/>
  <c r="N29" i="70"/>
  <c r="O29" i="70"/>
  <c r="N30" i="70"/>
  <c r="O30" i="70"/>
  <c r="N31" i="70"/>
  <c r="O31" i="70"/>
  <c r="L29" i="70"/>
  <c r="L30" i="70"/>
  <c r="L31" i="70"/>
  <c r="F29" i="70"/>
  <c r="F30" i="70"/>
  <c r="F31" i="70"/>
  <c r="N65" i="66"/>
  <c r="O65" i="66"/>
  <c r="L65" i="66"/>
  <c r="F65" i="66"/>
  <c r="N11" i="66"/>
  <c r="O11" i="66"/>
  <c r="L11" i="66"/>
  <c r="F11" i="66"/>
  <c r="F60" i="36"/>
  <c r="N79" i="86"/>
  <c r="O79" i="86"/>
  <c r="N80" i="86"/>
  <c r="O80" i="86"/>
  <c r="N81" i="86"/>
  <c r="O81" i="86"/>
  <c r="N83" i="86"/>
  <c r="O83" i="86"/>
  <c r="N84" i="86"/>
  <c r="O84" i="86"/>
  <c r="N85" i="86"/>
  <c r="O85" i="86"/>
  <c r="N86" i="86"/>
  <c r="O86" i="86"/>
  <c r="L78" i="86"/>
  <c r="L79" i="86"/>
  <c r="L80" i="86"/>
  <c r="L81" i="86"/>
  <c r="L82" i="86"/>
  <c r="L83" i="86"/>
  <c r="L84" i="86"/>
  <c r="L85" i="86"/>
  <c r="L86" i="86"/>
  <c r="F79" i="86"/>
  <c r="F80" i="86"/>
  <c r="F81" i="86"/>
  <c r="F82" i="86"/>
  <c r="F83" i="86"/>
  <c r="F84" i="86"/>
  <c r="F85" i="86"/>
  <c r="F86" i="86"/>
  <c r="N30" i="86"/>
  <c r="O30" i="86"/>
  <c r="L30" i="86"/>
  <c r="F30" i="86"/>
  <c r="Q14" i="72"/>
  <c r="R14" i="72"/>
  <c r="O14" i="72"/>
  <c r="I14" i="72"/>
  <c r="B6" i="48"/>
  <c r="O64" i="89"/>
  <c r="AF64" i="89"/>
  <c r="AV9" i="89"/>
  <c r="O20" i="89"/>
  <c r="AV9" i="88"/>
  <c r="O64" i="88"/>
  <c r="O45" i="88"/>
  <c r="O44" i="88"/>
  <c r="O43" i="88"/>
  <c r="AF45" i="88"/>
  <c r="AF44" i="88"/>
  <c r="AF43" i="88"/>
  <c r="L92" i="83"/>
  <c r="N92" i="83"/>
  <c r="O92" i="83"/>
  <c r="F92" i="83"/>
  <c r="N53" i="70"/>
  <c r="O53" i="70"/>
  <c r="N54" i="70"/>
  <c r="O54" i="70"/>
  <c r="L53" i="70"/>
  <c r="L54" i="70"/>
  <c r="L55" i="70"/>
  <c r="F53" i="70"/>
  <c r="F54" i="70"/>
  <c r="N78" i="66"/>
  <c r="O78" i="66"/>
  <c r="N79" i="66"/>
  <c r="O79" i="66"/>
  <c r="L78" i="66"/>
  <c r="L79" i="66"/>
  <c r="F78" i="66"/>
  <c r="F79" i="66"/>
  <c r="I32" i="48"/>
  <c r="H32" i="48"/>
  <c r="B32" i="48"/>
  <c r="C32" i="48"/>
  <c r="N89" i="47"/>
  <c r="O89" i="47"/>
  <c r="N90" i="47"/>
  <c r="O90" i="47"/>
  <c r="N91" i="47"/>
  <c r="O91" i="47"/>
  <c r="N92" i="47"/>
  <c r="O92" i="47"/>
  <c r="N93" i="47"/>
  <c r="O93" i="47"/>
  <c r="N94" i="47"/>
  <c r="O94" i="47"/>
  <c r="L89" i="47"/>
  <c r="L90" i="47"/>
  <c r="L91" i="47"/>
  <c r="L92" i="47"/>
  <c r="L93" i="47"/>
  <c r="L94" i="47"/>
  <c r="F89" i="47"/>
  <c r="F90" i="47"/>
  <c r="F91" i="47"/>
  <c r="F92" i="47"/>
  <c r="F93" i="47"/>
  <c r="F94" i="47"/>
  <c r="J68" i="86"/>
  <c r="J69" i="86"/>
  <c r="J70" i="86"/>
  <c r="J71" i="86"/>
  <c r="J72" i="86"/>
  <c r="J73" i="86"/>
  <c r="J74" i="86"/>
  <c r="J75" i="86"/>
  <c r="J76" i="86"/>
  <c r="J77" i="86"/>
  <c r="J78" i="86"/>
  <c r="J79" i="86"/>
  <c r="J80" i="86"/>
  <c r="J81" i="86"/>
  <c r="J82" i="86"/>
  <c r="J83" i="86"/>
  <c r="J84" i="86"/>
  <c r="J85" i="86"/>
  <c r="J86" i="86"/>
  <c r="J87" i="86"/>
  <c r="J88" i="86"/>
  <c r="J89" i="86"/>
  <c r="J90" i="86"/>
  <c r="J91" i="86"/>
  <c r="J92" i="86"/>
  <c r="J93" i="86"/>
  <c r="J94" i="86"/>
  <c r="AV44" i="88" l="1"/>
  <c r="P82" i="86"/>
  <c r="P88" i="86"/>
  <c r="AV43" i="88"/>
  <c r="P90" i="47"/>
  <c r="P79" i="86"/>
  <c r="P75" i="70"/>
  <c r="P91" i="86"/>
  <c r="P87" i="86"/>
  <c r="P93" i="86"/>
  <c r="P30" i="86"/>
  <c r="P71" i="70"/>
  <c r="P81" i="70"/>
  <c r="P30" i="70"/>
  <c r="P93" i="47"/>
  <c r="P89" i="47"/>
  <c r="P92" i="47"/>
  <c r="P92" i="86"/>
  <c r="P90" i="86"/>
  <c r="P89" i="86"/>
  <c r="P31" i="70"/>
  <c r="P78" i="70"/>
  <c r="P21" i="70"/>
  <c r="P80" i="70"/>
  <c r="P76" i="70"/>
  <c r="P73" i="70"/>
  <c r="P29" i="70"/>
  <c r="P23" i="70"/>
  <c r="P65" i="66"/>
  <c r="P79" i="66"/>
  <c r="P11" i="66"/>
  <c r="P92" i="83"/>
  <c r="S14" i="72"/>
  <c r="AV64" i="89"/>
  <c r="P53" i="70"/>
  <c r="P54" i="70"/>
  <c r="P78" i="66"/>
  <c r="P94" i="47"/>
  <c r="P91" i="47"/>
  <c r="AT51" i="88"/>
  <c r="AT52" i="88"/>
  <c r="AT53" i="88"/>
  <c r="AT54" i="88"/>
  <c r="AT55" i="88"/>
  <c r="AT56" i="88"/>
  <c r="AT57" i="88"/>
  <c r="AT58" i="88"/>
  <c r="AT59" i="88"/>
  <c r="AT60" i="88"/>
  <c r="AT61" i="88"/>
  <c r="AT62" i="88"/>
  <c r="AT63" i="88"/>
  <c r="AT41" i="88"/>
  <c r="AT19" i="88"/>
  <c r="D68" i="48"/>
  <c r="E68" i="48"/>
  <c r="F68" i="48"/>
  <c r="D69" i="48"/>
  <c r="E69" i="48"/>
  <c r="F69" i="48"/>
  <c r="J37" i="36"/>
  <c r="H37" i="36"/>
  <c r="D37" i="36"/>
  <c r="B37" i="36"/>
  <c r="Q9" i="87"/>
  <c r="Q7" i="87"/>
  <c r="Q10" i="87"/>
  <c r="Q18" i="87"/>
  <c r="Q20" i="87"/>
  <c r="Q21" i="87"/>
  <c r="Q29" i="87"/>
  <c r="Q31" i="87"/>
  <c r="Q32" i="87"/>
  <c r="AT7" i="89"/>
  <c r="AU7" i="89"/>
  <c r="AV7" i="89"/>
  <c r="AT8" i="89"/>
  <c r="AU8" i="89"/>
  <c r="AV8" i="89"/>
  <c r="AT9" i="89"/>
  <c r="AU9" i="89"/>
  <c r="AW9" i="89" s="1"/>
  <c r="AT10" i="89"/>
  <c r="AU10" i="89"/>
  <c r="AW10" i="89" s="1"/>
  <c r="AT11" i="89"/>
  <c r="AU11" i="89"/>
  <c r="AW11" i="89" s="1"/>
  <c r="AT12" i="89"/>
  <c r="AU12" i="89"/>
  <c r="AW12" i="89" s="1"/>
  <c r="AT13" i="89"/>
  <c r="AU13" i="89"/>
  <c r="AW13" i="89" s="1"/>
  <c r="AT14" i="89"/>
  <c r="AU14" i="89"/>
  <c r="AW14" i="89" s="1"/>
  <c r="AT15" i="89"/>
  <c r="AU15" i="89"/>
  <c r="AW15" i="89" s="1"/>
  <c r="AT16" i="89"/>
  <c r="AU16" i="89"/>
  <c r="AW16" i="89" s="1"/>
  <c r="AT17" i="89"/>
  <c r="AU17" i="89"/>
  <c r="AW17" i="89" s="1"/>
  <c r="AT18" i="89"/>
  <c r="AU18" i="89"/>
  <c r="AT19" i="89"/>
  <c r="AU19" i="89"/>
  <c r="AT20" i="89"/>
  <c r="AT21" i="89"/>
  <c r="AT22" i="89"/>
  <c r="AT23" i="89"/>
  <c r="AD20" i="89"/>
  <c r="AD21" i="89"/>
  <c r="AD22" i="89"/>
  <c r="AD23" i="89"/>
  <c r="M20" i="89"/>
  <c r="M21" i="89"/>
  <c r="M22" i="89"/>
  <c r="M23" i="89"/>
  <c r="AD42" i="89"/>
  <c r="AE42" i="89"/>
  <c r="AD43" i="89"/>
  <c r="AE43" i="89"/>
  <c r="AD44" i="89"/>
  <c r="AT44" i="89" s="1"/>
  <c r="AE44" i="89"/>
  <c r="AD45" i="89"/>
  <c r="AT45" i="89" s="1"/>
  <c r="AE45" i="89"/>
  <c r="AV41" i="89"/>
  <c r="AW31" i="89"/>
  <c r="AW32" i="89"/>
  <c r="AT41" i="89"/>
  <c r="AT42" i="89"/>
  <c r="AT43" i="89"/>
  <c r="AT51" i="89"/>
  <c r="AU51" i="89"/>
  <c r="AV51" i="89"/>
  <c r="AT52" i="89"/>
  <c r="AU52" i="89"/>
  <c r="AT53" i="89"/>
  <c r="AU53" i="89"/>
  <c r="AW53" i="89" s="1"/>
  <c r="AT54" i="89"/>
  <c r="AU54" i="89"/>
  <c r="AW54" i="89" s="1"/>
  <c r="AT55" i="89"/>
  <c r="AU55" i="89"/>
  <c r="AW55" i="89" s="1"/>
  <c r="AT56" i="89"/>
  <c r="AU56" i="89"/>
  <c r="AW56" i="89" s="1"/>
  <c r="AT57" i="89"/>
  <c r="AU57" i="89"/>
  <c r="AW57" i="89" s="1"/>
  <c r="AT58" i="89"/>
  <c r="AU58" i="89"/>
  <c r="AW58" i="89" s="1"/>
  <c r="AT59" i="89"/>
  <c r="AU59" i="89"/>
  <c r="AW59" i="89" s="1"/>
  <c r="AT60" i="89"/>
  <c r="AU60" i="89"/>
  <c r="AW60" i="89" s="1"/>
  <c r="AT61" i="89"/>
  <c r="AU61" i="89"/>
  <c r="AV61" i="89"/>
  <c r="AT62" i="89"/>
  <c r="AU62" i="89"/>
  <c r="AV62" i="89"/>
  <c r="AT63" i="89"/>
  <c r="AU63" i="89"/>
  <c r="AT64" i="89"/>
  <c r="AT65" i="89"/>
  <c r="AT66" i="89"/>
  <c r="AT67" i="89"/>
  <c r="AV67" i="89"/>
  <c r="AD64" i="89"/>
  <c r="AD65" i="89"/>
  <c r="AD66" i="89"/>
  <c r="AD67" i="89"/>
  <c r="M64" i="89"/>
  <c r="M65" i="89"/>
  <c r="M66" i="89"/>
  <c r="M67" i="89"/>
  <c r="M42" i="89"/>
  <c r="M43" i="89"/>
  <c r="M44" i="89"/>
  <c r="M45" i="89"/>
  <c r="M64" i="88"/>
  <c r="M65" i="88"/>
  <c r="M66" i="88"/>
  <c r="M67" i="88"/>
  <c r="M42" i="88"/>
  <c r="N42" i="88"/>
  <c r="M43" i="88"/>
  <c r="N43" i="88"/>
  <c r="M44" i="88"/>
  <c r="N44" i="88"/>
  <c r="M45" i="88"/>
  <c r="N45" i="88"/>
  <c r="AT29" i="88"/>
  <c r="AT30" i="88"/>
  <c r="AT31" i="88"/>
  <c r="AT32" i="88"/>
  <c r="AT33" i="88"/>
  <c r="AT34" i="88"/>
  <c r="AT35" i="88"/>
  <c r="AT36" i="88"/>
  <c r="AT37" i="88"/>
  <c r="AT38" i="88"/>
  <c r="AT39" i="88"/>
  <c r="AT40" i="88"/>
  <c r="M20" i="88"/>
  <c r="M21" i="88"/>
  <c r="M22" i="88"/>
  <c r="M23" i="88"/>
  <c r="AT7" i="88"/>
  <c r="AU7" i="88"/>
  <c r="AT8" i="88"/>
  <c r="AU8" i="88"/>
  <c r="AT9" i="88"/>
  <c r="AU9" i="88"/>
  <c r="AW9" i="88" s="1"/>
  <c r="AT10" i="88"/>
  <c r="AU10" i="88"/>
  <c r="AW10" i="88" s="1"/>
  <c r="AT11" i="88"/>
  <c r="AU11" i="88"/>
  <c r="AW11" i="88" s="1"/>
  <c r="AT12" i="88"/>
  <c r="AU12" i="88"/>
  <c r="AW12" i="88" s="1"/>
  <c r="AT13" i="88"/>
  <c r="AU13" i="88"/>
  <c r="AW13" i="88" s="1"/>
  <c r="AT14" i="88"/>
  <c r="AU14" i="88"/>
  <c r="AW14" i="88" s="1"/>
  <c r="AT15" i="88"/>
  <c r="AU15" i="88"/>
  <c r="AW15" i="88" s="1"/>
  <c r="AT16" i="88"/>
  <c r="AU16" i="88"/>
  <c r="AW16" i="88" s="1"/>
  <c r="AT17" i="88"/>
  <c r="AU17" i="88"/>
  <c r="AW17" i="88" s="1"/>
  <c r="AT18" i="88"/>
  <c r="AU18" i="88"/>
  <c r="AD20" i="88"/>
  <c r="AT20" i="88" s="1"/>
  <c r="AD21" i="88"/>
  <c r="AD22" i="88"/>
  <c r="AD23" i="88"/>
  <c r="AT23" i="88" s="1"/>
  <c r="AD42" i="88"/>
  <c r="AE42" i="88"/>
  <c r="AD43" i="88"/>
  <c r="AE43" i="88"/>
  <c r="AD44" i="88"/>
  <c r="AT44" i="88" s="1"/>
  <c r="AE44" i="88"/>
  <c r="AD45" i="88"/>
  <c r="AE45" i="88"/>
  <c r="AD64" i="88"/>
  <c r="AD65" i="88"/>
  <c r="AD66" i="88"/>
  <c r="AT66" i="88" s="1"/>
  <c r="AD67" i="88"/>
  <c r="AT67" i="88" s="1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D50" i="2"/>
  <c r="C50" i="2"/>
  <c r="B66" i="46"/>
  <c r="AV7" i="88"/>
  <c r="AV8" i="88"/>
  <c r="N37" i="36"/>
  <c r="P59" i="90"/>
  <c r="O59" i="90"/>
  <c r="M59" i="90"/>
  <c r="G59" i="90"/>
  <c r="P58" i="90"/>
  <c r="O58" i="90"/>
  <c r="M58" i="90"/>
  <c r="G58" i="90"/>
  <c r="P57" i="90"/>
  <c r="O57" i="90"/>
  <c r="M57" i="90"/>
  <c r="G57" i="90"/>
  <c r="P56" i="90"/>
  <c r="O56" i="90"/>
  <c r="M56" i="90"/>
  <c r="G56" i="90"/>
  <c r="P55" i="90"/>
  <c r="O55" i="90"/>
  <c r="M55" i="90"/>
  <c r="G55" i="90"/>
  <c r="P54" i="90"/>
  <c r="O54" i="90"/>
  <c r="M54" i="90"/>
  <c r="G54" i="90"/>
  <c r="J53" i="90"/>
  <c r="I53" i="90"/>
  <c r="D53" i="90"/>
  <c r="C53" i="90"/>
  <c r="P52" i="90"/>
  <c r="O52" i="90"/>
  <c r="M52" i="90"/>
  <c r="G52" i="90"/>
  <c r="P51" i="90"/>
  <c r="O51" i="90"/>
  <c r="M51" i="90"/>
  <c r="G51" i="90"/>
  <c r="J50" i="90"/>
  <c r="I50" i="90"/>
  <c r="D50" i="90"/>
  <c r="C50" i="90"/>
  <c r="P49" i="90"/>
  <c r="O49" i="90"/>
  <c r="M49" i="90"/>
  <c r="G49" i="90"/>
  <c r="P48" i="90"/>
  <c r="O48" i="90"/>
  <c r="M48" i="90"/>
  <c r="G48" i="90"/>
  <c r="J47" i="90"/>
  <c r="I47" i="90"/>
  <c r="D47" i="90"/>
  <c r="C47" i="90"/>
  <c r="J46" i="90"/>
  <c r="I46" i="90"/>
  <c r="D46" i="90"/>
  <c r="C46" i="90"/>
  <c r="O45" i="90"/>
  <c r="I45" i="90"/>
  <c r="C45" i="90"/>
  <c r="P39" i="90"/>
  <c r="O39" i="90"/>
  <c r="M39" i="90"/>
  <c r="G39" i="90"/>
  <c r="P38" i="90"/>
  <c r="O38" i="90"/>
  <c r="M38" i="90"/>
  <c r="G38" i="90"/>
  <c r="P37" i="90"/>
  <c r="O37" i="90"/>
  <c r="M37" i="90"/>
  <c r="G37" i="90"/>
  <c r="P36" i="90"/>
  <c r="O36" i="90"/>
  <c r="M36" i="90"/>
  <c r="G36" i="90"/>
  <c r="P35" i="90"/>
  <c r="O35" i="90"/>
  <c r="M35" i="90"/>
  <c r="G35" i="90"/>
  <c r="P34" i="90"/>
  <c r="O34" i="90"/>
  <c r="M34" i="90"/>
  <c r="G34" i="90"/>
  <c r="J33" i="90"/>
  <c r="I33" i="90"/>
  <c r="D33" i="90"/>
  <c r="C33" i="90"/>
  <c r="P32" i="90"/>
  <c r="O32" i="90"/>
  <c r="M32" i="90"/>
  <c r="G32" i="90"/>
  <c r="P31" i="90"/>
  <c r="O31" i="90"/>
  <c r="M31" i="90"/>
  <c r="G31" i="90"/>
  <c r="J30" i="90"/>
  <c r="I30" i="90"/>
  <c r="D30" i="90"/>
  <c r="C30" i="90"/>
  <c r="P29" i="90"/>
  <c r="O29" i="90"/>
  <c r="M29" i="90"/>
  <c r="G29" i="90"/>
  <c r="P28" i="90"/>
  <c r="O28" i="90"/>
  <c r="M28" i="90"/>
  <c r="G28" i="90"/>
  <c r="D27" i="90"/>
  <c r="C27" i="90"/>
  <c r="P26" i="90"/>
  <c r="P46" i="90" s="1"/>
  <c r="O26" i="90"/>
  <c r="O46" i="90" s="1"/>
  <c r="L26" i="90"/>
  <c r="K26" i="90"/>
  <c r="J26" i="90"/>
  <c r="I26" i="90"/>
  <c r="F26" i="90"/>
  <c r="E26" i="90"/>
  <c r="D26" i="90"/>
  <c r="L46" i="90" s="1"/>
  <c r="C26" i="90"/>
  <c r="K46" i="90" s="1"/>
  <c r="Q25" i="90"/>
  <c r="Q45" i="90" s="1"/>
  <c r="O25" i="90"/>
  <c r="M25" i="90"/>
  <c r="K25" i="90"/>
  <c r="I25" i="90"/>
  <c r="G25" i="90"/>
  <c r="G45" i="90" s="1"/>
  <c r="M45" i="90" s="1"/>
  <c r="E25" i="90"/>
  <c r="C25" i="90"/>
  <c r="K45" i="90" s="1"/>
  <c r="P19" i="90"/>
  <c r="O19" i="90"/>
  <c r="M19" i="90"/>
  <c r="G19" i="90"/>
  <c r="P18" i="90"/>
  <c r="O18" i="90"/>
  <c r="M18" i="90"/>
  <c r="G18" i="90"/>
  <c r="P17" i="90"/>
  <c r="O17" i="90"/>
  <c r="M17" i="90"/>
  <c r="G17" i="90"/>
  <c r="P16" i="90"/>
  <c r="O16" i="90"/>
  <c r="M16" i="90"/>
  <c r="G16" i="90"/>
  <c r="P15" i="90"/>
  <c r="O15" i="90"/>
  <c r="M15" i="90"/>
  <c r="G15" i="90"/>
  <c r="P14" i="90"/>
  <c r="O14" i="90"/>
  <c r="M14" i="90"/>
  <c r="G14" i="90"/>
  <c r="J13" i="90"/>
  <c r="I13" i="90"/>
  <c r="D13" i="90"/>
  <c r="C13" i="90"/>
  <c r="P12" i="90"/>
  <c r="O12" i="90"/>
  <c r="M12" i="90"/>
  <c r="G12" i="90"/>
  <c r="P11" i="90"/>
  <c r="O11" i="90"/>
  <c r="M11" i="90"/>
  <c r="G11" i="90"/>
  <c r="J10" i="90"/>
  <c r="I10" i="90"/>
  <c r="D10" i="90"/>
  <c r="C10" i="90"/>
  <c r="P9" i="90"/>
  <c r="O9" i="90"/>
  <c r="M9" i="90"/>
  <c r="G9" i="90"/>
  <c r="P8" i="90"/>
  <c r="O8" i="90"/>
  <c r="M8" i="90"/>
  <c r="G8" i="90"/>
  <c r="J7" i="90"/>
  <c r="I7" i="90"/>
  <c r="D7" i="90"/>
  <c r="C7" i="90"/>
  <c r="P6" i="90"/>
  <c r="O6" i="90"/>
  <c r="L6" i="90"/>
  <c r="J6" i="90"/>
  <c r="I6" i="90"/>
  <c r="F6" i="90"/>
  <c r="E6" i="90"/>
  <c r="K6" i="90" s="1"/>
  <c r="Q5" i="90"/>
  <c r="O5" i="90"/>
  <c r="M5" i="90"/>
  <c r="K5" i="90"/>
  <c r="I5" i="90"/>
  <c r="E5" i="90"/>
  <c r="AT21" i="88" l="1"/>
  <c r="AT42" i="88"/>
  <c r="AT43" i="88"/>
  <c r="AT65" i="88"/>
  <c r="AT45" i="88"/>
  <c r="AT64" i="88"/>
  <c r="AT22" i="88"/>
  <c r="Q39" i="90"/>
  <c r="M33" i="90"/>
  <c r="C40" i="90"/>
  <c r="E32" i="90" s="1"/>
  <c r="Q29" i="90"/>
  <c r="AU41" i="89"/>
  <c r="C60" i="90"/>
  <c r="E54" i="90" s="1"/>
  <c r="G33" i="90"/>
  <c r="G27" i="90"/>
  <c r="M13" i="90"/>
  <c r="J20" i="90"/>
  <c r="L16" i="90" s="1"/>
  <c r="Q12" i="90"/>
  <c r="Q17" i="90"/>
  <c r="Q15" i="90"/>
  <c r="Q18" i="90"/>
  <c r="Q9" i="90"/>
  <c r="AV63" i="89"/>
  <c r="AU19" i="88"/>
  <c r="M50" i="90"/>
  <c r="Q54" i="90"/>
  <c r="Q58" i="90"/>
  <c r="Q56" i="90"/>
  <c r="Q57" i="90"/>
  <c r="J40" i="90"/>
  <c r="L29" i="90" s="1"/>
  <c r="O33" i="90"/>
  <c r="Q32" i="90"/>
  <c r="Q35" i="90"/>
  <c r="P10" i="90"/>
  <c r="M10" i="90"/>
  <c r="G7" i="90"/>
  <c r="AV19" i="89"/>
  <c r="M53" i="90"/>
  <c r="Q51" i="90"/>
  <c r="Q49" i="90"/>
  <c r="Q38" i="90"/>
  <c r="Q34" i="90"/>
  <c r="Q37" i="90"/>
  <c r="Q36" i="90"/>
  <c r="I40" i="90"/>
  <c r="K36" i="90" s="1"/>
  <c r="M30" i="90"/>
  <c r="Q28" i="90"/>
  <c r="Q31" i="90"/>
  <c r="P27" i="90"/>
  <c r="Q16" i="90"/>
  <c r="I20" i="90"/>
  <c r="K13" i="90" s="1"/>
  <c r="Q8" i="90"/>
  <c r="O7" i="90"/>
  <c r="G13" i="90"/>
  <c r="Q19" i="90"/>
  <c r="C20" i="90"/>
  <c r="E11" i="90" s="1"/>
  <c r="Q14" i="90"/>
  <c r="Q11" i="90"/>
  <c r="P7" i="90"/>
  <c r="I60" i="90"/>
  <c r="K58" i="90" s="1"/>
  <c r="O53" i="90"/>
  <c r="J60" i="90"/>
  <c r="L53" i="90" s="1"/>
  <c r="Q48" i="90"/>
  <c r="O47" i="90"/>
  <c r="Q59" i="90"/>
  <c r="G53" i="90"/>
  <c r="Q55" i="90"/>
  <c r="Q52" i="90"/>
  <c r="P47" i="90"/>
  <c r="G47" i="90"/>
  <c r="E46" i="90"/>
  <c r="M7" i="90"/>
  <c r="O10" i="90"/>
  <c r="P13" i="90"/>
  <c r="M27" i="90"/>
  <c r="O30" i="90"/>
  <c r="P33" i="90"/>
  <c r="F46" i="90"/>
  <c r="M47" i="90"/>
  <c r="O50" i="90"/>
  <c r="P53" i="90"/>
  <c r="D20" i="90"/>
  <c r="F13" i="90" s="1"/>
  <c r="P30" i="90"/>
  <c r="P50" i="90"/>
  <c r="O13" i="90"/>
  <c r="O27" i="90"/>
  <c r="D40" i="90"/>
  <c r="D60" i="90"/>
  <c r="G10" i="90"/>
  <c r="G30" i="90"/>
  <c r="G50" i="90"/>
  <c r="E45" i="90"/>
  <c r="AG52" i="88"/>
  <c r="AG53" i="88"/>
  <c r="AG54" i="88"/>
  <c r="AG55" i="88"/>
  <c r="AG56" i="88"/>
  <c r="AG57" i="88"/>
  <c r="AG58" i="88"/>
  <c r="AG59" i="88"/>
  <c r="AG60" i="88"/>
  <c r="AG51" i="88"/>
  <c r="AG30" i="88"/>
  <c r="AG31" i="88"/>
  <c r="AG32" i="88"/>
  <c r="AG33" i="88"/>
  <c r="AG34" i="88"/>
  <c r="AG29" i="88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J56" i="70"/>
  <c r="K56" i="70"/>
  <c r="L56" i="70"/>
  <c r="N56" i="70"/>
  <c r="O56" i="70"/>
  <c r="D56" i="70"/>
  <c r="E56" i="70"/>
  <c r="F56" i="70"/>
  <c r="D57" i="70"/>
  <c r="E57" i="70"/>
  <c r="B61" i="70"/>
  <c r="C61" i="70"/>
  <c r="N48" i="70"/>
  <c r="O48" i="70"/>
  <c r="N49" i="70"/>
  <c r="O49" i="70"/>
  <c r="N50" i="70"/>
  <c r="O50" i="70"/>
  <c r="N51" i="70"/>
  <c r="O51" i="70"/>
  <c r="J48" i="70"/>
  <c r="K48" i="70"/>
  <c r="L48" i="70"/>
  <c r="J49" i="70"/>
  <c r="K49" i="70"/>
  <c r="L49" i="70"/>
  <c r="J50" i="70"/>
  <c r="K50" i="70"/>
  <c r="L50" i="70"/>
  <c r="J51" i="70"/>
  <c r="K51" i="70"/>
  <c r="L51" i="70"/>
  <c r="J52" i="70"/>
  <c r="K52" i="70"/>
  <c r="L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I32" i="36"/>
  <c r="H32" i="36"/>
  <c r="C95" i="86"/>
  <c r="B95" i="86"/>
  <c r="E29" i="90" l="1"/>
  <c r="E38" i="90"/>
  <c r="E34" i="90"/>
  <c r="E31" i="90"/>
  <c r="Q30" i="90"/>
  <c r="L37" i="90"/>
  <c r="L34" i="90"/>
  <c r="L31" i="90"/>
  <c r="L28" i="90"/>
  <c r="L38" i="90"/>
  <c r="L27" i="90"/>
  <c r="E35" i="90"/>
  <c r="E27" i="90"/>
  <c r="E36" i="90"/>
  <c r="E33" i="90"/>
  <c r="E59" i="90"/>
  <c r="E57" i="90"/>
  <c r="E51" i="90"/>
  <c r="E53" i="90"/>
  <c r="E55" i="90"/>
  <c r="E47" i="90"/>
  <c r="E48" i="90"/>
  <c r="E49" i="90"/>
  <c r="E52" i="90"/>
  <c r="E50" i="90"/>
  <c r="E58" i="90"/>
  <c r="E56" i="90"/>
  <c r="L30" i="90"/>
  <c r="L32" i="90"/>
  <c r="L39" i="90"/>
  <c r="L35" i="90"/>
  <c r="E30" i="90"/>
  <c r="E40" i="90"/>
  <c r="E37" i="90"/>
  <c r="E28" i="90"/>
  <c r="E39" i="90"/>
  <c r="L18" i="90"/>
  <c r="Q47" i="90"/>
  <c r="L36" i="90"/>
  <c r="P40" i="90"/>
  <c r="Q33" i="90"/>
  <c r="L11" i="90"/>
  <c r="L12" i="90"/>
  <c r="L17" i="90"/>
  <c r="L15" i="90"/>
  <c r="L7" i="90"/>
  <c r="L10" i="90"/>
  <c r="L19" i="90"/>
  <c r="L14" i="90"/>
  <c r="L8" i="90"/>
  <c r="L13" i="90"/>
  <c r="L9" i="90"/>
  <c r="Q10" i="90"/>
  <c r="L56" i="90"/>
  <c r="L57" i="90"/>
  <c r="L58" i="90"/>
  <c r="L33" i="90"/>
  <c r="Q27" i="90"/>
  <c r="K17" i="90"/>
  <c r="K7" i="90"/>
  <c r="K10" i="90"/>
  <c r="K15" i="90"/>
  <c r="L50" i="90"/>
  <c r="L49" i="90"/>
  <c r="L52" i="90"/>
  <c r="L59" i="90"/>
  <c r="L47" i="90"/>
  <c r="K39" i="90"/>
  <c r="K35" i="90"/>
  <c r="K37" i="90"/>
  <c r="M40" i="90"/>
  <c r="K34" i="90"/>
  <c r="K31" i="90"/>
  <c r="K38" i="90"/>
  <c r="K32" i="90"/>
  <c r="K29" i="90"/>
  <c r="K30" i="90"/>
  <c r="K19" i="90"/>
  <c r="K16" i="90"/>
  <c r="K18" i="90"/>
  <c r="K11" i="90"/>
  <c r="K12" i="90"/>
  <c r="E13" i="90"/>
  <c r="E8" i="90"/>
  <c r="E12" i="90"/>
  <c r="O20" i="90"/>
  <c r="E7" i="90"/>
  <c r="E9" i="90"/>
  <c r="E16" i="90"/>
  <c r="E17" i="90"/>
  <c r="E19" i="90"/>
  <c r="E14" i="90"/>
  <c r="Q7" i="90"/>
  <c r="E18" i="90"/>
  <c r="E15" i="90"/>
  <c r="E10" i="90"/>
  <c r="K53" i="90"/>
  <c r="K54" i="90"/>
  <c r="K47" i="90"/>
  <c r="K57" i="90"/>
  <c r="K56" i="90"/>
  <c r="K50" i="90"/>
  <c r="M60" i="90"/>
  <c r="K52" i="90"/>
  <c r="O60" i="90"/>
  <c r="K48" i="90"/>
  <c r="K51" i="90"/>
  <c r="K55" i="90"/>
  <c r="K59" i="90"/>
  <c r="K49" i="90"/>
  <c r="Q53" i="90"/>
  <c r="K33" i="90"/>
  <c r="O40" i="90"/>
  <c r="K27" i="90"/>
  <c r="K28" i="90"/>
  <c r="F33" i="90"/>
  <c r="F30" i="90"/>
  <c r="K9" i="90"/>
  <c r="K8" i="90"/>
  <c r="M20" i="90"/>
  <c r="K14" i="90"/>
  <c r="P20" i="90"/>
  <c r="F10" i="90"/>
  <c r="F7" i="90"/>
  <c r="L48" i="90"/>
  <c r="L51" i="90"/>
  <c r="L54" i="90"/>
  <c r="L55" i="90"/>
  <c r="Q50" i="90"/>
  <c r="Q13" i="90"/>
  <c r="G60" i="90"/>
  <c r="F55" i="90"/>
  <c r="F51" i="90"/>
  <c r="F49" i="90"/>
  <c r="F56" i="90"/>
  <c r="F54" i="90"/>
  <c r="F57" i="90"/>
  <c r="F52" i="90"/>
  <c r="F59" i="90"/>
  <c r="F58" i="90"/>
  <c r="F48" i="90"/>
  <c r="F27" i="90"/>
  <c r="G20" i="90"/>
  <c r="F15" i="90"/>
  <c r="F11" i="90"/>
  <c r="F16" i="90"/>
  <c r="F14" i="90"/>
  <c r="F8" i="90"/>
  <c r="F18" i="90"/>
  <c r="F9" i="90"/>
  <c r="F12" i="90"/>
  <c r="F19" i="90"/>
  <c r="F17" i="90"/>
  <c r="G40" i="90"/>
  <c r="F35" i="90"/>
  <c r="F31" i="90"/>
  <c r="F37" i="90"/>
  <c r="F36" i="90"/>
  <c r="F40" i="90"/>
  <c r="F34" i="90"/>
  <c r="F28" i="90"/>
  <c r="F38" i="90"/>
  <c r="F29" i="90"/>
  <c r="F32" i="90"/>
  <c r="F39" i="90"/>
  <c r="F47" i="90"/>
  <c r="F53" i="90"/>
  <c r="P60" i="90"/>
  <c r="F50" i="90"/>
  <c r="P56" i="70"/>
  <c r="P48" i="70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L40" i="90" l="1"/>
  <c r="E60" i="90"/>
  <c r="Q40" i="90"/>
  <c r="L20" i="90"/>
  <c r="Q60" i="90"/>
  <c r="L60" i="90"/>
  <c r="E20" i="90"/>
  <c r="K60" i="90"/>
  <c r="K40" i="90"/>
  <c r="K20" i="90"/>
  <c r="Q20" i="90"/>
  <c r="F20" i="90"/>
  <c r="F60" i="90"/>
  <c r="J68" i="46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39" i="46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D53" i="2" l="1"/>
  <c r="C53" i="2"/>
  <c r="C7" i="2" l="1"/>
  <c r="D7" i="2"/>
  <c r="C10" i="2"/>
  <c r="D10" i="2"/>
  <c r="O67" i="88"/>
  <c r="O42" i="88"/>
  <c r="AF42" i="88"/>
  <c r="B95" i="47"/>
  <c r="C95" i="47"/>
  <c r="N74" i="66"/>
  <c r="O74" i="66"/>
  <c r="N75" i="66"/>
  <c r="O75" i="66"/>
  <c r="L74" i="66"/>
  <c r="F74" i="66"/>
  <c r="N28" i="66"/>
  <c r="O28" i="66"/>
  <c r="L28" i="66"/>
  <c r="F28" i="66"/>
  <c r="O66" i="89"/>
  <c r="AV66" i="89" s="1"/>
  <c r="H95" i="47"/>
  <c r="I95" i="47"/>
  <c r="N73" i="66"/>
  <c r="O73" i="66"/>
  <c r="L73" i="66"/>
  <c r="F73" i="66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B32" i="81"/>
  <c r="C32" i="81"/>
  <c r="H32" i="81"/>
  <c r="I32" i="81"/>
  <c r="N67" i="88"/>
  <c r="I95" i="46"/>
  <c r="H95" i="46"/>
  <c r="I95" i="48"/>
  <c r="H95" i="48"/>
  <c r="F75" i="66"/>
  <c r="L75" i="66"/>
  <c r="N93" i="83"/>
  <c r="O93" i="83"/>
  <c r="N94" i="83"/>
  <c r="O94" i="83"/>
  <c r="L93" i="83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B32" i="70"/>
  <c r="C32" i="70"/>
  <c r="H32" i="70"/>
  <c r="I32" i="70"/>
  <c r="B32" i="66"/>
  <c r="C32" i="66"/>
  <c r="N58" i="47"/>
  <c r="O58" i="47"/>
  <c r="L58" i="47"/>
  <c r="F58" i="47"/>
  <c r="P58" i="47" l="1"/>
  <c r="L32" i="70"/>
  <c r="N32" i="70"/>
  <c r="O32" i="70"/>
  <c r="P28" i="66"/>
  <c r="F95" i="47"/>
  <c r="AW62" i="89"/>
  <c r="AW61" i="89"/>
  <c r="P29" i="66"/>
  <c r="AV42" i="88"/>
  <c r="P75" i="66"/>
  <c r="P74" i="66"/>
  <c r="P25" i="66"/>
  <c r="P73" i="66"/>
  <c r="P27" i="66"/>
  <c r="P26" i="66"/>
  <c r="P60" i="83"/>
  <c r="P94" i="83"/>
  <c r="P93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F26" i="66"/>
  <c r="F27" i="66"/>
  <c r="F29" i="66"/>
  <c r="F30" i="66"/>
  <c r="F53" i="66"/>
  <c r="F76" i="66"/>
  <c r="F77" i="66"/>
  <c r="F80" i="66"/>
  <c r="L76" i="66"/>
  <c r="N76" i="66"/>
  <c r="O76" i="66"/>
  <c r="L77" i="66"/>
  <c r="N77" i="66"/>
  <c r="O77" i="66"/>
  <c r="L80" i="66"/>
  <c r="N80" i="66"/>
  <c r="O80" i="66"/>
  <c r="L81" i="66"/>
  <c r="N81" i="66"/>
  <c r="O81" i="66"/>
  <c r="L82" i="66"/>
  <c r="N82" i="66"/>
  <c r="O82" i="66"/>
  <c r="L53" i="66"/>
  <c r="N53" i="66"/>
  <c r="O53" i="66"/>
  <c r="L26" i="66"/>
  <c r="L27" i="66"/>
  <c r="L29" i="66"/>
  <c r="L30" i="66"/>
  <c r="N30" i="66"/>
  <c r="O30" i="66"/>
  <c r="AV31" i="88"/>
  <c r="AV53" i="88"/>
  <c r="N57" i="83"/>
  <c r="O57" i="83"/>
  <c r="N58" i="83"/>
  <c r="O58" i="83"/>
  <c r="L57" i="83"/>
  <c r="F57" i="83"/>
  <c r="J39" i="70"/>
  <c r="J40" i="70"/>
  <c r="J41" i="70"/>
  <c r="J42" i="70"/>
  <c r="J43" i="70"/>
  <c r="J44" i="70"/>
  <c r="J45" i="70"/>
  <c r="J46" i="70"/>
  <c r="J47" i="70"/>
  <c r="J53" i="70"/>
  <c r="J54" i="70"/>
  <c r="J55" i="70"/>
  <c r="J59" i="70"/>
  <c r="N55" i="70"/>
  <c r="O55" i="70"/>
  <c r="N91" i="68"/>
  <c r="O91" i="68"/>
  <c r="N92" i="68"/>
  <c r="O92" i="68"/>
  <c r="N93" i="68"/>
  <c r="O93" i="68"/>
  <c r="N94" i="68"/>
  <c r="O94" i="68"/>
  <c r="L91" i="68"/>
  <c r="L92" i="68"/>
  <c r="L93" i="68"/>
  <c r="L94" i="68"/>
  <c r="F91" i="68"/>
  <c r="F92" i="68"/>
  <c r="F93" i="68"/>
  <c r="F94" i="68"/>
  <c r="N72" i="66"/>
  <c r="O72" i="66"/>
  <c r="L72" i="66"/>
  <c r="F72" i="66"/>
  <c r="F81" i="66"/>
  <c r="F82" i="66"/>
  <c r="N52" i="66"/>
  <c r="O52" i="66"/>
  <c r="L52" i="66"/>
  <c r="F52" i="66"/>
  <c r="N22" i="66"/>
  <c r="O22" i="66"/>
  <c r="N23" i="66"/>
  <c r="O23" i="66"/>
  <c r="N24" i="66"/>
  <c r="O24" i="66"/>
  <c r="L22" i="66"/>
  <c r="L23" i="66"/>
  <c r="L24" i="66"/>
  <c r="F22" i="66"/>
  <c r="F23" i="66"/>
  <c r="F24" i="66"/>
  <c r="N94" i="36"/>
  <c r="O94" i="36"/>
  <c r="L94" i="36"/>
  <c r="F94" i="36"/>
  <c r="A19" i="89"/>
  <c r="AV52" i="88"/>
  <c r="AV30" i="88"/>
  <c r="N55" i="83"/>
  <c r="O55" i="83"/>
  <c r="N56" i="83"/>
  <c r="O56" i="83"/>
  <c r="L55" i="83"/>
  <c r="K59" i="83"/>
  <c r="K60" i="83"/>
  <c r="I61" i="83"/>
  <c r="H61" i="83"/>
  <c r="D59" i="83"/>
  <c r="E59" i="83"/>
  <c r="C61" i="83"/>
  <c r="B61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3" i="48"/>
  <c r="O53" i="48"/>
  <c r="L53" i="48"/>
  <c r="F53" i="48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32" i="70" l="1"/>
  <c r="P91" i="68"/>
  <c r="P56" i="68"/>
  <c r="P77" i="66"/>
  <c r="P92" i="68"/>
  <c r="P76" i="66"/>
  <c r="P68" i="46"/>
  <c r="P94" i="36"/>
  <c r="P82" i="66"/>
  <c r="P81" i="66"/>
  <c r="P69" i="46"/>
  <c r="P58" i="83"/>
  <c r="P80" i="66"/>
  <c r="P53" i="66"/>
  <c r="P30" i="66"/>
  <c r="P22" i="66"/>
  <c r="P51" i="47"/>
  <c r="P54" i="81"/>
  <c r="P52" i="66"/>
  <c r="P55" i="70"/>
  <c r="P94" i="68"/>
  <c r="P93" i="68"/>
  <c r="P72" i="66"/>
  <c r="P51" i="66"/>
  <c r="P53" i="48"/>
  <c r="P55" i="36"/>
  <c r="P53" i="81"/>
  <c r="P57" i="83"/>
  <c r="P24" i="66"/>
  <c r="P23" i="66"/>
  <c r="P56" i="83"/>
  <c r="P57" i="86"/>
  <c r="P56" i="36"/>
  <c r="P56" i="3"/>
  <c r="P55" i="83"/>
  <c r="AO63" i="88"/>
  <c r="P63" i="88"/>
  <c r="AG41" i="88"/>
  <c r="AG19" i="88"/>
  <c r="AM19" i="88"/>
  <c r="P19" i="88"/>
  <c r="Q5" i="2"/>
  <c r="M5" i="2"/>
  <c r="AE67" i="89"/>
  <c r="AC67" i="89"/>
  <c r="AB67" i="89"/>
  <c r="AA67" i="89"/>
  <c r="Z67" i="89"/>
  <c r="Y67" i="89"/>
  <c r="X67" i="89"/>
  <c r="W67" i="89"/>
  <c r="V67" i="89"/>
  <c r="U67" i="89"/>
  <c r="T67" i="89"/>
  <c r="S67" i="89"/>
  <c r="O67" i="89"/>
  <c r="N67" i="89"/>
  <c r="L67" i="89"/>
  <c r="K67" i="89"/>
  <c r="J67" i="89"/>
  <c r="I67" i="89"/>
  <c r="H67" i="89"/>
  <c r="G67" i="89"/>
  <c r="F67" i="89"/>
  <c r="E67" i="89"/>
  <c r="D67" i="89"/>
  <c r="C67" i="89"/>
  <c r="B67" i="89"/>
  <c r="AE66" i="89"/>
  <c r="AG66" i="89" s="1"/>
  <c r="AC66" i="89"/>
  <c r="AB66" i="89"/>
  <c r="AA66" i="89"/>
  <c r="Z66" i="89"/>
  <c r="Y66" i="89"/>
  <c r="X66" i="89"/>
  <c r="W66" i="89"/>
  <c r="V66" i="89"/>
  <c r="U66" i="89"/>
  <c r="T66" i="89"/>
  <c r="S66" i="89"/>
  <c r="N66" i="89"/>
  <c r="L66" i="89"/>
  <c r="K66" i="89"/>
  <c r="J66" i="89"/>
  <c r="I66" i="89"/>
  <c r="H66" i="89"/>
  <c r="G66" i="89"/>
  <c r="F66" i="89"/>
  <c r="E66" i="89"/>
  <c r="D66" i="89"/>
  <c r="C66" i="89"/>
  <c r="B66" i="89"/>
  <c r="AE65" i="89"/>
  <c r="AG65" i="89" s="1"/>
  <c r="AC65" i="89"/>
  <c r="AB65" i="89"/>
  <c r="AA65" i="89"/>
  <c r="Z65" i="89"/>
  <c r="Y65" i="89"/>
  <c r="X65" i="89"/>
  <c r="W65" i="89"/>
  <c r="V65" i="89"/>
  <c r="U65" i="89"/>
  <c r="T65" i="89"/>
  <c r="S65" i="89"/>
  <c r="O65" i="89"/>
  <c r="AV65" i="89" s="1"/>
  <c r="N65" i="89"/>
  <c r="L65" i="89"/>
  <c r="K65" i="89"/>
  <c r="J65" i="89"/>
  <c r="I65" i="89"/>
  <c r="H65" i="89"/>
  <c r="G65" i="89"/>
  <c r="F65" i="89"/>
  <c r="E65" i="89"/>
  <c r="D65" i="89"/>
  <c r="C65" i="89"/>
  <c r="B65" i="89"/>
  <c r="AE64" i="89"/>
  <c r="AG64" i="89" s="1"/>
  <c r="AC64" i="89"/>
  <c r="AB64" i="89"/>
  <c r="AA64" i="89"/>
  <c r="Z64" i="89"/>
  <c r="Y64" i="89"/>
  <c r="X64" i="89"/>
  <c r="W64" i="89"/>
  <c r="V64" i="89"/>
  <c r="U64" i="89"/>
  <c r="T64" i="89"/>
  <c r="S64" i="89"/>
  <c r="N64" i="89"/>
  <c r="P64" i="89" s="1"/>
  <c r="L64" i="89"/>
  <c r="K64" i="89"/>
  <c r="J64" i="89"/>
  <c r="I64" i="89"/>
  <c r="H64" i="89"/>
  <c r="G64" i="89"/>
  <c r="F64" i="89"/>
  <c r="E64" i="89"/>
  <c r="D64" i="89"/>
  <c r="C64" i="89"/>
  <c r="B64" i="89"/>
  <c r="AO63" i="89"/>
  <c r="AS63" i="89"/>
  <c r="AR63" i="89"/>
  <c r="AQ63" i="89"/>
  <c r="AP63" i="89"/>
  <c r="AN63" i="89"/>
  <c r="AM63" i="89"/>
  <c r="AL63" i="89"/>
  <c r="AK63" i="89"/>
  <c r="AJ63" i="89"/>
  <c r="P63" i="89"/>
  <c r="AS62" i="89"/>
  <c r="AR62" i="89"/>
  <c r="AQ62" i="89"/>
  <c r="AP62" i="89"/>
  <c r="AO62" i="89"/>
  <c r="AN62" i="89"/>
  <c r="AM62" i="89"/>
  <c r="AL62" i="89"/>
  <c r="AK62" i="89"/>
  <c r="AJ62" i="89"/>
  <c r="AI62" i="89"/>
  <c r="AG62" i="89"/>
  <c r="P62" i="89"/>
  <c r="AS61" i="89"/>
  <c r="AR61" i="89"/>
  <c r="AQ61" i="89"/>
  <c r="AP61" i="89"/>
  <c r="AO61" i="89"/>
  <c r="AN61" i="89"/>
  <c r="AM61" i="89"/>
  <c r="AL61" i="89"/>
  <c r="AK61" i="89"/>
  <c r="AJ61" i="89"/>
  <c r="AI61" i="89"/>
  <c r="AG61" i="89"/>
  <c r="P61" i="89"/>
  <c r="AS60" i="89"/>
  <c r="AR60" i="89"/>
  <c r="AQ60" i="89"/>
  <c r="AP60" i="89"/>
  <c r="AO60" i="89"/>
  <c r="AN60" i="89"/>
  <c r="AM60" i="89"/>
  <c r="AL60" i="89"/>
  <c r="AK60" i="89"/>
  <c r="AJ60" i="89"/>
  <c r="AI60" i="89"/>
  <c r="AG60" i="89"/>
  <c r="P60" i="89"/>
  <c r="AS59" i="89"/>
  <c r="AR59" i="89"/>
  <c r="AQ59" i="89"/>
  <c r="AP59" i="89"/>
  <c r="AO59" i="89"/>
  <c r="AN59" i="89"/>
  <c r="AM59" i="89"/>
  <c r="AL59" i="89"/>
  <c r="AK59" i="89"/>
  <c r="AJ59" i="89"/>
  <c r="AI59" i="89"/>
  <c r="AG59" i="89"/>
  <c r="P59" i="89"/>
  <c r="AS58" i="89"/>
  <c r="AR58" i="89"/>
  <c r="AQ58" i="89"/>
  <c r="AP58" i="89"/>
  <c r="AO58" i="89"/>
  <c r="AN58" i="89"/>
  <c r="AM58" i="89"/>
  <c r="AL58" i="89"/>
  <c r="AK58" i="89"/>
  <c r="AJ58" i="89"/>
  <c r="AI58" i="89"/>
  <c r="AG58" i="89"/>
  <c r="P58" i="89"/>
  <c r="AS57" i="89"/>
  <c r="AR57" i="89"/>
  <c r="AQ57" i="89"/>
  <c r="AP57" i="89"/>
  <c r="AO57" i="89"/>
  <c r="AN57" i="89"/>
  <c r="AM57" i="89"/>
  <c r="AL57" i="89"/>
  <c r="AK57" i="89"/>
  <c r="AJ57" i="89"/>
  <c r="AI57" i="89"/>
  <c r="AG57" i="89"/>
  <c r="P57" i="89"/>
  <c r="AS56" i="89"/>
  <c r="AR56" i="89"/>
  <c r="AQ56" i="89"/>
  <c r="AP56" i="89"/>
  <c r="AO56" i="89"/>
  <c r="AN56" i="89"/>
  <c r="AM56" i="89"/>
  <c r="AL56" i="89"/>
  <c r="AK56" i="89"/>
  <c r="AJ56" i="89"/>
  <c r="AI56" i="89"/>
  <c r="AG56" i="89"/>
  <c r="P56" i="89"/>
  <c r="AS55" i="89"/>
  <c r="AR55" i="89"/>
  <c r="AQ55" i="89"/>
  <c r="AP55" i="89"/>
  <c r="AO55" i="89"/>
  <c r="AN55" i="89"/>
  <c r="AM55" i="89"/>
  <c r="AL55" i="89"/>
  <c r="AK55" i="89"/>
  <c r="AJ55" i="89"/>
  <c r="AI55" i="89"/>
  <c r="AG55" i="89"/>
  <c r="P55" i="89"/>
  <c r="AS54" i="89"/>
  <c r="AR54" i="89"/>
  <c r="AQ54" i="89"/>
  <c r="AP54" i="89"/>
  <c r="AO54" i="89"/>
  <c r="AN54" i="89"/>
  <c r="AM54" i="89"/>
  <c r="AL54" i="89"/>
  <c r="AK54" i="89"/>
  <c r="AJ54" i="89"/>
  <c r="AI54" i="89"/>
  <c r="AG54" i="89"/>
  <c r="P54" i="89"/>
  <c r="AS53" i="89"/>
  <c r="AR53" i="89"/>
  <c r="AQ53" i="89"/>
  <c r="AP53" i="89"/>
  <c r="AO53" i="89"/>
  <c r="AN53" i="89"/>
  <c r="AM53" i="89"/>
  <c r="AL53" i="89"/>
  <c r="AK53" i="89"/>
  <c r="AJ53" i="89"/>
  <c r="AI53" i="89"/>
  <c r="AG53" i="89"/>
  <c r="P53" i="89"/>
  <c r="AW52" i="89"/>
  <c r="AS52" i="89"/>
  <c r="AR52" i="89"/>
  <c r="AQ52" i="89"/>
  <c r="AP52" i="89"/>
  <c r="AO52" i="89"/>
  <c r="AN52" i="89"/>
  <c r="AM52" i="89"/>
  <c r="AL52" i="89"/>
  <c r="AK52" i="89"/>
  <c r="AJ52" i="89"/>
  <c r="AI52" i="89"/>
  <c r="AG52" i="89"/>
  <c r="P52" i="89"/>
  <c r="AS51" i="89"/>
  <c r="AR51" i="89"/>
  <c r="AQ51" i="89"/>
  <c r="AP51" i="89"/>
  <c r="AO51" i="89"/>
  <c r="AN51" i="89"/>
  <c r="AM51" i="89"/>
  <c r="AL51" i="89"/>
  <c r="AK51" i="89"/>
  <c r="AJ51" i="89"/>
  <c r="AI51" i="89"/>
  <c r="AG51" i="89"/>
  <c r="P51" i="89"/>
  <c r="AF45" i="89"/>
  <c r="AV45" i="89" s="1"/>
  <c r="AC45" i="89"/>
  <c r="AB45" i="89"/>
  <c r="AA45" i="89"/>
  <c r="Z45" i="89"/>
  <c r="Y45" i="89"/>
  <c r="X45" i="89"/>
  <c r="W45" i="89"/>
  <c r="V45" i="89"/>
  <c r="U45" i="89"/>
  <c r="T45" i="89"/>
  <c r="S45" i="89"/>
  <c r="O45" i="89"/>
  <c r="N45" i="89"/>
  <c r="AU45" i="89" s="1"/>
  <c r="L45" i="89"/>
  <c r="K45" i="89"/>
  <c r="J45" i="89"/>
  <c r="I45" i="89"/>
  <c r="H45" i="89"/>
  <c r="G45" i="89"/>
  <c r="F45" i="89"/>
  <c r="E45" i="89"/>
  <c r="D45" i="89"/>
  <c r="C45" i="89"/>
  <c r="B45" i="89"/>
  <c r="AF44" i="89"/>
  <c r="AC44" i="89"/>
  <c r="AB44" i="89"/>
  <c r="AA44" i="89"/>
  <c r="Z44" i="89"/>
  <c r="Y44" i="89"/>
  <c r="X44" i="89"/>
  <c r="W44" i="89"/>
  <c r="V44" i="89"/>
  <c r="U44" i="89"/>
  <c r="T44" i="89"/>
  <c r="S44" i="89"/>
  <c r="O44" i="89"/>
  <c r="N44" i="89"/>
  <c r="AU44" i="89" s="1"/>
  <c r="L44" i="89"/>
  <c r="K44" i="89"/>
  <c r="J44" i="89"/>
  <c r="I44" i="89"/>
  <c r="H44" i="89"/>
  <c r="G44" i="89"/>
  <c r="F44" i="89"/>
  <c r="E44" i="89"/>
  <c r="D44" i="89"/>
  <c r="C44" i="89"/>
  <c r="B44" i="89"/>
  <c r="AF43" i="89"/>
  <c r="AC43" i="89"/>
  <c r="AB43" i="89"/>
  <c r="AA43" i="89"/>
  <c r="Z43" i="89"/>
  <c r="Y43" i="89"/>
  <c r="X43" i="89"/>
  <c r="W43" i="89"/>
  <c r="V43" i="89"/>
  <c r="U43" i="89"/>
  <c r="T43" i="89"/>
  <c r="S43" i="89"/>
  <c r="O43" i="89"/>
  <c r="N43" i="89"/>
  <c r="AU43" i="89" s="1"/>
  <c r="L43" i="89"/>
  <c r="K43" i="89"/>
  <c r="J43" i="89"/>
  <c r="I43" i="89"/>
  <c r="H43" i="89"/>
  <c r="G43" i="89"/>
  <c r="F43" i="89"/>
  <c r="E43" i="89"/>
  <c r="D43" i="89"/>
  <c r="C43" i="89"/>
  <c r="B43" i="89"/>
  <c r="AF42" i="89"/>
  <c r="AC42" i="89"/>
  <c r="AB42" i="89"/>
  <c r="AA42" i="89"/>
  <c r="Z42" i="89"/>
  <c r="Y42" i="89"/>
  <c r="X42" i="89"/>
  <c r="W42" i="89"/>
  <c r="V42" i="89"/>
  <c r="U42" i="89"/>
  <c r="T42" i="89"/>
  <c r="S42" i="89"/>
  <c r="O42" i="89"/>
  <c r="N42" i="89"/>
  <c r="AU42" i="89" s="1"/>
  <c r="L42" i="89"/>
  <c r="K42" i="89"/>
  <c r="J42" i="89"/>
  <c r="I42" i="89"/>
  <c r="H42" i="89"/>
  <c r="G42" i="89"/>
  <c r="F42" i="89"/>
  <c r="E42" i="89"/>
  <c r="D42" i="89"/>
  <c r="C42" i="89"/>
  <c r="B42" i="89"/>
  <c r="AQ41" i="89"/>
  <c r="AI41" i="89"/>
  <c r="AG41" i="89"/>
  <c r="AS41" i="89"/>
  <c r="AR41" i="89"/>
  <c r="AO41" i="89"/>
  <c r="AN41" i="89"/>
  <c r="AM41" i="89"/>
  <c r="AK41" i="89"/>
  <c r="AJ41" i="89"/>
  <c r="P41" i="89"/>
  <c r="AP41" i="89"/>
  <c r="AL41" i="89"/>
  <c r="AR40" i="89"/>
  <c r="AQ40" i="89"/>
  <c r="AP40" i="89"/>
  <c r="AO40" i="89"/>
  <c r="AN40" i="89"/>
  <c r="AM40" i="89"/>
  <c r="AL40" i="89"/>
  <c r="AK40" i="89"/>
  <c r="AJ40" i="89"/>
  <c r="AI40" i="89"/>
  <c r="AG40" i="89"/>
  <c r="P40" i="89"/>
  <c r="AR39" i="89"/>
  <c r="AQ39" i="89"/>
  <c r="AP39" i="89"/>
  <c r="AO39" i="89"/>
  <c r="AN39" i="89"/>
  <c r="AM39" i="89"/>
  <c r="AL39" i="89"/>
  <c r="AK39" i="89"/>
  <c r="AJ39" i="89"/>
  <c r="AI39" i="89"/>
  <c r="AG39" i="89"/>
  <c r="P39" i="89"/>
  <c r="AR38" i="89"/>
  <c r="AQ38" i="89"/>
  <c r="AP38" i="89"/>
  <c r="AO38" i="89"/>
  <c r="AN38" i="89"/>
  <c r="AM38" i="89"/>
  <c r="AL38" i="89"/>
  <c r="AK38" i="89"/>
  <c r="AJ38" i="89"/>
  <c r="AI38" i="89"/>
  <c r="AG38" i="89"/>
  <c r="P38" i="89"/>
  <c r="AR37" i="89"/>
  <c r="AQ37" i="89"/>
  <c r="AP37" i="89"/>
  <c r="AO37" i="89"/>
  <c r="AN37" i="89"/>
  <c r="AM37" i="89"/>
  <c r="AL37" i="89"/>
  <c r="AK37" i="89"/>
  <c r="AJ37" i="89"/>
  <c r="AI37" i="89"/>
  <c r="AG37" i="89"/>
  <c r="P37" i="89"/>
  <c r="AR36" i="89"/>
  <c r="AQ36" i="89"/>
  <c r="AP36" i="89"/>
  <c r="AO36" i="89"/>
  <c r="AN36" i="89"/>
  <c r="AM36" i="89"/>
  <c r="AL36" i="89"/>
  <c r="AK36" i="89"/>
  <c r="AJ36" i="89"/>
  <c r="AI36" i="89"/>
  <c r="AG36" i="89"/>
  <c r="P36" i="89"/>
  <c r="AR35" i="89"/>
  <c r="AQ35" i="89"/>
  <c r="AP35" i="89"/>
  <c r="AO35" i="89"/>
  <c r="AN35" i="89"/>
  <c r="AM35" i="89"/>
  <c r="AL35" i="89"/>
  <c r="AK35" i="89"/>
  <c r="AJ35" i="89"/>
  <c r="AI35" i="89"/>
  <c r="AG35" i="89"/>
  <c r="P35" i="89"/>
  <c r="AR34" i="89"/>
  <c r="AQ34" i="89"/>
  <c r="AP34" i="89"/>
  <c r="AO34" i="89"/>
  <c r="AN34" i="89"/>
  <c r="AM34" i="89"/>
  <c r="AL34" i="89"/>
  <c r="AK34" i="89"/>
  <c r="AJ34" i="89"/>
  <c r="AI34" i="89"/>
  <c r="AG34" i="89"/>
  <c r="P34" i="89"/>
  <c r="AR33" i="89"/>
  <c r="AQ33" i="89"/>
  <c r="AP33" i="89"/>
  <c r="AO33" i="89"/>
  <c r="AN33" i="89"/>
  <c r="AM33" i="89"/>
  <c r="AL33" i="89"/>
  <c r="AK33" i="89"/>
  <c r="AJ33" i="89"/>
  <c r="AI33" i="89"/>
  <c r="AG33" i="89"/>
  <c r="P33" i="89"/>
  <c r="AR32" i="89"/>
  <c r="AQ32" i="89"/>
  <c r="AP32" i="89"/>
  <c r="AO32" i="89"/>
  <c r="AN32" i="89"/>
  <c r="AM32" i="89"/>
  <c r="AL32" i="89"/>
  <c r="AK32" i="89"/>
  <c r="AJ32" i="89"/>
  <c r="AI32" i="89"/>
  <c r="AG32" i="89"/>
  <c r="P32" i="89"/>
  <c r="AR31" i="89"/>
  <c r="AQ31" i="89"/>
  <c r="AP31" i="89"/>
  <c r="AO31" i="89"/>
  <c r="AN31" i="89"/>
  <c r="AM31" i="89"/>
  <c r="AL31" i="89"/>
  <c r="AK31" i="89"/>
  <c r="AJ31" i="89"/>
  <c r="AI31" i="89"/>
  <c r="AG31" i="89"/>
  <c r="P31" i="89"/>
  <c r="AW30" i="89"/>
  <c r="AR30" i="89"/>
  <c r="AQ30" i="89"/>
  <c r="AP30" i="89"/>
  <c r="AO30" i="89"/>
  <c r="AN30" i="89"/>
  <c r="AM30" i="89"/>
  <c r="AL30" i="89"/>
  <c r="AK30" i="89"/>
  <c r="AJ30" i="89"/>
  <c r="AI30" i="89"/>
  <c r="AG30" i="89"/>
  <c r="P30" i="89"/>
  <c r="AR29" i="89"/>
  <c r="AQ29" i="89"/>
  <c r="AP29" i="89"/>
  <c r="AO29" i="89"/>
  <c r="AN29" i="89"/>
  <c r="AM29" i="89"/>
  <c r="AL29" i="89"/>
  <c r="AK29" i="89"/>
  <c r="AJ29" i="89"/>
  <c r="AI29" i="89"/>
  <c r="AG29" i="89"/>
  <c r="P26" i="89"/>
  <c r="AG26" i="89" s="1"/>
  <c r="AW26" i="89" s="1"/>
  <c r="R24" i="89"/>
  <c r="AF23" i="89"/>
  <c r="AE23" i="89"/>
  <c r="AC23" i="89"/>
  <c r="AB23" i="89"/>
  <c r="AA23" i="89"/>
  <c r="Z23" i="89"/>
  <c r="Y23" i="89"/>
  <c r="X23" i="89"/>
  <c r="W23" i="89"/>
  <c r="V23" i="89"/>
  <c r="U23" i="89"/>
  <c r="T23" i="89"/>
  <c r="S23" i="89"/>
  <c r="N23" i="89"/>
  <c r="L23" i="89"/>
  <c r="K23" i="89"/>
  <c r="J23" i="89"/>
  <c r="I23" i="89"/>
  <c r="H23" i="89"/>
  <c r="G23" i="89"/>
  <c r="F23" i="89"/>
  <c r="E23" i="89"/>
  <c r="D23" i="89"/>
  <c r="C23" i="89"/>
  <c r="B23" i="89"/>
  <c r="AF22" i="89"/>
  <c r="AV22" i="89" s="1"/>
  <c r="AE22" i="89"/>
  <c r="AC22" i="89"/>
  <c r="AB22" i="89"/>
  <c r="AA22" i="89"/>
  <c r="Z22" i="89"/>
  <c r="Y22" i="89"/>
  <c r="X22" i="89"/>
  <c r="W22" i="89"/>
  <c r="V22" i="89"/>
  <c r="U22" i="89"/>
  <c r="T22" i="89"/>
  <c r="S22" i="89"/>
  <c r="N22" i="89"/>
  <c r="P22" i="89" s="1"/>
  <c r="L22" i="89"/>
  <c r="K22" i="89"/>
  <c r="J22" i="89"/>
  <c r="I22" i="89"/>
  <c r="H22" i="89"/>
  <c r="G22" i="89"/>
  <c r="F22" i="89"/>
  <c r="E22" i="89"/>
  <c r="D22" i="89"/>
  <c r="C22" i="89"/>
  <c r="B22" i="89"/>
  <c r="AF21" i="89"/>
  <c r="AV21" i="89" s="1"/>
  <c r="AE21" i="89"/>
  <c r="AC21" i="89"/>
  <c r="AB21" i="89"/>
  <c r="AA21" i="89"/>
  <c r="Z21" i="89"/>
  <c r="Y21" i="89"/>
  <c r="X21" i="89"/>
  <c r="W21" i="89"/>
  <c r="V21" i="89"/>
  <c r="U21" i="89"/>
  <c r="T21" i="89"/>
  <c r="S21" i="89"/>
  <c r="N21" i="89"/>
  <c r="P21" i="89" s="1"/>
  <c r="L21" i="89"/>
  <c r="K21" i="89"/>
  <c r="J21" i="89"/>
  <c r="I21" i="89"/>
  <c r="H21" i="89"/>
  <c r="G21" i="89"/>
  <c r="F21" i="89"/>
  <c r="E21" i="89"/>
  <c r="D21" i="89"/>
  <c r="C21" i="89"/>
  <c r="B21" i="89"/>
  <c r="AF20" i="89"/>
  <c r="AV20" i="89" s="1"/>
  <c r="AE20" i="89"/>
  <c r="AC20" i="89"/>
  <c r="AB20" i="89"/>
  <c r="AA20" i="89"/>
  <c r="Z20" i="89"/>
  <c r="Y20" i="89"/>
  <c r="X20" i="89"/>
  <c r="W20" i="89"/>
  <c r="V20" i="89"/>
  <c r="U20" i="89"/>
  <c r="T20" i="89"/>
  <c r="S20" i="89"/>
  <c r="N20" i="89"/>
  <c r="P20" i="89" s="1"/>
  <c r="L20" i="89"/>
  <c r="K20" i="89"/>
  <c r="J20" i="89"/>
  <c r="I20" i="89"/>
  <c r="H20" i="89"/>
  <c r="G20" i="89"/>
  <c r="F20" i="89"/>
  <c r="E20" i="89"/>
  <c r="D20" i="89"/>
  <c r="C20" i="89"/>
  <c r="B20" i="89"/>
  <c r="AR19" i="89"/>
  <c r="AJ19" i="89"/>
  <c r="AG19" i="89"/>
  <c r="AS19" i="89"/>
  <c r="AQ19" i="89"/>
  <c r="AP19" i="89"/>
  <c r="AO19" i="89"/>
  <c r="AM19" i="89"/>
  <c r="AL19" i="89"/>
  <c r="AK19" i="89"/>
  <c r="AI19" i="89"/>
  <c r="P19" i="89"/>
  <c r="AN19" i="89"/>
  <c r="A63" i="89"/>
  <c r="AS18" i="89"/>
  <c r="AR18" i="89"/>
  <c r="AQ18" i="89"/>
  <c r="AP18" i="89"/>
  <c r="AO18" i="89"/>
  <c r="AN18" i="89"/>
  <c r="AM18" i="89"/>
  <c r="AL18" i="89"/>
  <c r="AK18" i="89"/>
  <c r="AJ18" i="89"/>
  <c r="AI18" i="89"/>
  <c r="AG18" i="89"/>
  <c r="P18" i="89"/>
  <c r="AS17" i="89"/>
  <c r="AR17" i="89"/>
  <c r="AQ17" i="89"/>
  <c r="AP17" i="89"/>
  <c r="AO17" i="89"/>
  <c r="AN17" i="89"/>
  <c r="AM17" i="89"/>
  <c r="AL17" i="89"/>
  <c r="AK17" i="89"/>
  <c r="AJ17" i="89"/>
  <c r="AI17" i="89"/>
  <c r="AG17" i="89"/>
  <c r="P17" i="89"/>
  <c r="AS16" i="89"/>
  <c r="AR16" i="89"/>
  <c r="AQ16" i="89"/>
  <c r="AP16" i="89"/>
  <c r="AO16" i="89"/>
  <c r="AN16" i="89"/>
  <c r="AM16" i="89"/>
  <c r="AL16" i="89"/>
  <c r="AK16" i="89"/>
  <c r="AJ16" i="89"/>
  <c r="AI16" i="89"/>
  <c r="AG16" i="89"/>
  <c r="P16" i="89"/>
  <c r="AS15" i="89"/>
  <c r="AR15" i="89"/>
  <c r="AQ15" i="89"/>
  <c r="AP15" i="89"/>
  <c r="AO15" i="89"/>
  <c r="AN15" i="89"/>
  <c r="AM15" i="89"/>
  <c r="AL15" i="89"/>
  <c r="AK15" i="89"/>
  <c r="AJ15" i="89"/>
  <c r="AI15" i="89"/>
  <c r="AG15" i="89"/>
  <c r="P15" i="89"/>
  <c r="AS14" i="89"/>
  <c r="AR14" i="89"/>
  <c r="AQ14" i="89"/>
  <c r="AP14" i="89"/>
  <c r="AO14" i="89"/>
  <c r="AN14" i="89"/>
  <c r="AM14" i="89"/>
  <c r="AL14" i="89"/>
  <c r="AK14" i="89"/>
  <c r="AJ14" i="89"/>
  <c r="AI14" i="89"/>
  <c r="AG14" i="89"/>
  <c r="P14" i="89"/>
  <c r="AS13" i="89"/>
  <c r="AR13" i="89"/>
  <c r="AQ13" i="89"/>
  <c r="AP13" i="89"/>
  <c r="AO13" i="89"/>
  <c r="AN13" i="89"/>
  <c r="AM13" i="89"/>
  <c r="AL13" i="89"/>
  <c r="AK13" i="89"/>
  <c r="AJ13" i="89"/>
  <c r="AI13" i="89"/>
  <c r="AG13" i="89"/>
  <c r="P13" i="89"/>
  <c r="AS12" i="89"/>
  <c r="AR12" i="89"/>
  <c r="AQ12" i="89"/>
  <c r="AP12" i="89"/>
  <c r="AO12" i="89"/>
  <c r="AN12" i="89"/>
  <c r="AM12" i="89"/>
  <c r="AL12" i="89"/>
  <c r="AK12" i="89"/>
  <c r="AJ12" i="89"/>
  <c r="AI12" i="89"/>
  <c r="AG12" i="89"/>
  <c r="P12" i="89"/>
  <c r="AS11" i="89"/>
  <c r="AR11" i="89"/>
  <c r="AQ11" i="89"/>
  <c r="AP11" i="89"/>
  <c r="AO11" i="89"/>
  <c r="AN11" i="89"/>
  <c r="AM11" i="89"/>
  <c r="AL11" i="89"/>
  <c r="AK11" i="89"/>
  <c r="AJ11" i="89"/>
  <c r="AI11" i="89"/>
  <c r="AG11" i="89"/>
  <c r="P11" i="89"/>
  <c r="AS10" i="89"/>
  <c r="AR10" i="89"/>
  <c r="AQ10" i="89"/>
  <c r="AP10" i="89"/>
  <c r="AO10" i="89"/>
  <c r="AN10" i="89"/>
  <c r="AM10" i="89"/>
  <c r="AL10" i="89"/>
  <c r="AK10" i="89"/>
  <c r="AJ10" i="89"/>
  <c r="AI10" i="89"/>
  <c r="AG10" i="89"/>
  <c r="P10" i="89"/>
  <c r="AS9" i="89"/>
  <c r="AR9" i="89"/>
  <c r="AQ9" i="89"/>
  <c r="AP9" i="89"/>
  <c r="AO9" i="89"/>
  <c r="AN9" i="89"/>
  <c r="AM9" i="89"/>
  <c r="AL9" i="89"/>
  <c r="AK9" i="89"/>
  <c r="AJ9" i="89"/>
  <c r="AI9" i="89"/>
  <c r="AG9" i="89"/>
  <c r="P9" i="89"/>
  <c r="AW8" i="89"/>
  <c r="AS8" i="89"/>
  <c r="AR8" i="89"/>
  <c r="AQ8" i="89"/>
  <c r="AP8" i="89"/>
  <c r="AO8" i="89"/>
  <c r="AN8" i="89"/>
  <c r="AM8" i="89"/>
  <c r="AL8" i="89"/>
  <c r="AK8" i="89"/>
  <c r="AJ8" i="89"/>
  <c r="AI8" i="89"/>
  <c r="AG8" i="89"/>
  <c r="P8" i="89"/>
  <c r="AS7" i="89"/>
  <c r="AR7" i="89"/>
  <c r="AQ7" i="89"/>
  <c r="AP7" i="89"/>
  <c r="AO7" i="89"/>
  <c r="AN7" i="89"/>
  <c r="AM7" i="89"/>
  <c r="AL7" i="89"/>
  <c r="AK7" i="89"/>
  <c r="AJ7" i="89"/>
  <c r="AI7" i="89"/>
  <c r="AG7" i="89"/>
  <c r="P7" i="89"/>
  <c r="AF67" i="88"/>
  <c r="AE67" i="88"/>
  <c r="AC67" i="88"/>
  <c r="AB67" i="88"/>
  <c r="AA67" i="88"/>
  <c r="Z67" i="88"/>
  <c r="Y67" i="88"/>
  <c r="X67" i="88"/>
  <c r="W67" i="88"/>
  <c r="V67" i="88"/>
  <c r="U67" i="88"/>
  <c r="T67" i="88"/>
  <c r="S67" i="88"/>
  <c r="P67" i="88"/>
  <c r="L67" i="88"/>
  <c r="K67" i="88"/>
  <c r="J67" i="88"/>
  <c r="I67" i="88"/>
  <c r="H67" i="88"/>
  <c r="G67" i="88"/>
  <c r="F67" i="88"/>
  <c r="E67" i="88"/>
  <c r="D67" i="88"/>
  <c r="C67" i="88"/>
  <c r="B67" i="88"/>
  <c r="AF66" i="88"/>
  <c r="AV66" i="88" s="1"/>
  <c r="AE66" i="88"/>
  <c r="AC66" i="88"/>
  <c r="AB66" i="88"/>
  <c r="AA66" i="88"/>
  <c r="Z66" i="88"/>
  <c r="Y66" i="88"/>
  <c r="X66" i="88"/>
  <c r="W66" i="88"/>
  <c r="V66" i="88"/>
  <c r="U66" i="88"/>
  <c r="T66" i="88"/>
  <c r="S66" i="88"/>
  <c r="N66" i="88"/>
  <c r="P66" i="88" s="1"/>
  <c r="L66" i="88"/>
  <c r="K66" i="88"/>
  <c r="J66" i="88"/>
  <c r="I66" i="88"/>
  <c r="H66" i="88"/>
  <c r="G66" i="88"/>
  <c r="F66" i="88"/>
  <c r="E66" i="88"/>
  <c r="D66" i="88"/>
  <c r="C66" i="88"/>
  <c r="B66" i="88"/>
  <c r="AF65" i="88"/>
  <c r="AV65" i="88" s="1"/>
  <c r="AE65" i="88"/>
  <c r="AC65" i="88"/>
  <c r="AB65" i="88"/>
  <c r="AA65" i="88"/>
  <c r="Z65" i="88"/>
  <c r="Y65" i="88"/>
  <c r="X65" i="88"/>
  <c r="W65" i="88"/>
  <c r="V65" i="88"/>
  <c r="U65" i="88"/>
  <c r="T65" i="88"/>
  <c r="S65" i="88"/>
  <c r="N65" i="88"/>
  <c r="P65" i="88" s="1"/>
  <c r="L65" i="88"/>
  <c r="K65" i="88"/>
  <c r="J65" i="88"/>
  <c r="I65" i="88"/>
  <c r="H65" i="88"/>
  <c r="G65" i="88"/>
  <c r="F65" i="88"/>
  <c r="E65" i="88"/>
  <c r="D65" i="88"/>
  <c r="C65" i="88"/>
  <c r="B65" i="88"/>
  <c r="AF64" i="88"/>
  <c r="AV64" i="88" s="1"/>
  <c r="AE64" i="88"/>
  <c r="AC64" i="88"/>
  <c r="AB64" i="88"/>
  <c r="AA64" i="88"/>
  <c r="Z64" i="88"/>
  <c r="Y64" i="88"/>
  <c r="X64" i="88"/>
  <c r="W64" i="88"/>
  <c r="V64" i="88"/>
  <c r="U64" i="88"/>
  <c r="T64" i="88"/>
  <c r="S64" i="88"/>
  <c r="N64" i="88"/>
  <c r="P64" i="88" s="1"/>
  <c r="L64" i="88"/>
  <c r="K64" i="88"/>
  <c r="J64" i="88"/>
  <c r="I64" i="88"/>
  <c r="H64" i="88"/>
  <c r="G64" i="88"/>
  <c r="F64" i="88"/>
  <c r="E64" i="88"/>
  <c r="D64" i="88"/>
  <c r="C64" i="88"/>
  <c r="B64" i="88"/>
  <c r="AV63" i="88"/>
  <c r="AR63" i="88"/>
  <c r="AM63" i="88"/>
  <c r="AJ63" i="88"/>
  <c r="AG63" i="88"/>
  <c r="AS63" i="88"/>
  <c r="AP63" i="88"/>
  <c r="AN63" i="88"/>
  <c r="AL63" i="88"/>
  <c r="AK63" i="88"/>
  <c r="AI63" i="88"/>
  <c r="A63" i="88"/>
  <c r="AV62" i="88"/>
  <c r="AU62" i="88"/>
  <c r="AS62" i="88"/>
  <c r="AR62" i="88"/>
  <c r="AQ62" i="88"/>
  <c r="AP62" i="88"/>
  <c r="AO62" i="88"/>
  <c r="AN62" i="88"/>
  <c r="AM62" i="88"/>
  <c r="AL62" i="88"/>
  <c r="AK62" i="88"/>
  <c r="AJ62" i="88"/>
  <c r="AI62" i="88"/>
  <c r="P62" i="88"/>
  <c r="AV61" i="88"/>
  <c r="AU61" i="88"/>
  <c r="AS61" i="88"/>
  <c r="AR61" i="88"/>
  <c r="AQ61" i="88"/>
  <c r="AP61" i="88"/>
  <c r="AO61" i="88"/>
  <c r="AN61" i="88"/>
  <c r="AM61" i="88"/>
  <c r="AL61" i="88"/>
  <c r="AK61" i="88"/>
  <c r="AJ61" i="88"/>
  <c r="AI61" i="88"/>
  <c r="P61" i="88"/>
  <c r="AU60" i="88"/>
  <c r="AW60" i="88" s="1"/>
  <c r="AS60" i="88"/>
  <c r="AR60" i="88"/>
  <c r="AQ60" i="88"/>
  <c r="AP60" i="88"/>
  <c r="AO60" i="88"/>
  <c r="AN60" i="88"/>
  <c r="AM60" i="88"/>
  <c r="AL60" i="88"/>
  <c r="AK60" i="88"/>
  <c r="AJ60" i="88"/>
  <c r="AI60" i="88"/>
  <c r="P60" i="88"/>
  <c r="AU59" i="88"/>
  <c r="AW59" i="88" s="1"/>
  <c r="AS59" i="88"/>
  <c r="AR59" i="88"/>
  <c r="AQ59" i="88"/>
  <c r="AP59" i="88"/>
  <c r="AO59" i="88"/>
  <c r="AN59" i="88"/>
  <c r="AM59" i="88"/>
  <c r="AL59" i="88"/>
  <c r="AK59" i="88"/>
  <c r="AJ59" i="88"/>
  <c r="AI59" i="88"/>
  <c r="P59" i="88"/>
  <c r="AU58" i="88"/>
  <c r="AW58" i="88" s="1"/>
  <c r="AS58" i="88"/>
  <c r="AR58" i="88"/>
  <c r="AQ58" i="88"/>
  <c r="AP58" i="88"/>
  <c r="AO58" i="88"/>
  <c r="AN58" i="88"/>
  <c r="AM58" i="88"/>
  <c r="AL58" i="88"/>
  <c r="AK58" i="88"/>
  <c r="AJ58" i="88"/>
  <c r="AI58" i="88"/>
  <c r="P58" i="88"/>
  <c r="AU57" i="88"/>
  <c r="AW57" i="88" s="1"/>
  <c r="AS57" i="88"/>
  <c r="AR57" i="88"/>
  <c r="AQ57" i="88"/>
  <c r="AP57" i="88"/>
  <c r="AO57" i="88"/>
  <c r="AN57" i="88"/>
  <c r="AM57" i="88"/>
  <c r="AL57" i="88"/>
  <c r="AK57" i="88"/>
  <c r="AJ57" i="88"/>
  <c r="AI57" i="88"/>
  <c r="P57" i="88"/>
  <c r="AU56" i="88"/>
  <c r="AW56" i="88" s="1"/>
  <c r="AS56" i="88"/>
  <c r="AR56" i="88"/>
  <c r="AQ56" i="88"/>
  <c r="AP56" i="88"/>
  <c r="AO56" i="88"/>
  <c r="AN56" i="88"/>
  <c r="AM56" i="88"/>
  <c r="AL56" i="88"/>
  <c r="AK56" i="88"/>
  <c r="AJ56" i="88"/>
  <c r="AI56" i="88"/>
  <c r="P56" i="88"/>
  <c r="AU55" i="88"/>
  <c r="AW55" i="88" s="1"/>
  <c r="AS55" i="88"/>
  <c r="AR55" i="88"/>
  <c r="AQ55" i="88"/>
  <c r="AP55" i="88"/>
  <c r="AO55" i="88"/>
  <c r="AN55" i="88"/>
  <c r="AM55" i="88"/>
  <c r="AL55" i="88"/>
  <c r="AK55" i="88"/>
  <c r="AJ55" i="88"/>
  <c r="AI55" i="88"/>
  <c r="P55" i="88"/>
  <c r="AU54" i="88"/>
  <c r="AW54" i="88" s="1"/>
  <c r="AS54" i="88"/>
  <c r="AR54" i="88"/>
  <c r="AQ54" i="88"/>
  <c r="AP54" i="88"/>
  <c r="AO54" i="88"/>
  <c r="AN54" i="88"/>
  <c r="AM54" i="88"/>
  <c r="AL54" i="88"/>
  <c r="AK54" i="88"/>
  <c r="AJ54" i="88"/>
  <c r="AI54" i="88"/>
  <c r="P54" i="88"/>
  <c r="AU53" i="88"/>
  <c r="AW53" i="88" s="1"/>
  <c r="AS53" i="88"/>
  <c r="AR53" i="88"/>
  <c r="AQ53" i="88"/>
  <c r="AP53" i="88"/>
  <c r="AO53" i="88"/>
  <c r="AN53" i="88"/>
  <c r="AM53" i="88"/>
  <c r="AL53" i="88"/>
  <c r="AK53" i="88"/>
  <c r="AJ53" i="88"/>
  <c r="AI53" i="88"/>
  <c r="P53" i="88"/>
  <c r="AU52" i="88"/>
  <c r="AW52" i="88" s="1"/>
  <c r="AS52" i="88"/>
  <c r="AR52" i="88"/>
  <c r="AQ52" i="88"/>
  <c r="AP52" i="88"/>
  <c r="AO52" i="88"/>
  <c r="AN52" i="88"/>
  <c r="AM52" i="88"/>
  <c r="AL52" i="88"/>
  <c r="AK52" i="88"/>
  <c r="AJ52" i="88"/>
  <c r="AI52" i="88"/>
  <c r="P52" i="88"/>
  <c r="AV51" i="88"/>
  <c r="AU51" i="88"/>
  <c r="AS51" i="88"/>
  <c r="AR51" i="88"/>
  <c r="AQ51" i="88"/>
  <c r="AP51" i="88"/>
  <c r="AO51" i="88"/>
  <c r="AN51" i="88"/>
  <c r="AM51" i="88"/>
  <c r="AL51" i="88"/>
  <c r="AK51" i="88"/>
  <c r="AJ51" i="88"/>
  <c r="AI51" i="88"/>
  <c r="P51" i="88"/>
  <c r="AW48" i="88"/>
  <c r="AG45" i="88"/>
  <c r="AC45" i="88"/>
  <c r="AB45" i="88"/>
  <c r="AA45" i="88"/>
  <c r="Z45" i="88"/>
  <c r="Y45" i="88"/>
  <c r="X45" i="88"/>
  <c r="W45" i="88"/>
  <c r="V45" i="88"/>
  <c r="U45" i="88"/>
  <c r="T45" i="88"/>
  <c r="S45" i="88"/>
  <c r="P45" i="88"/>
  <c r="L45" i="88"/>
  <c r="K45" i="88"/>
  <c r="J45" i="88"/>
  <c r="I45" i="88"/>
  <c r="H45" i="88"/>
  <c r="G45" i="88"/>
  <c r="F45" i="88"/>
  <c r="E45" i="88"/>
  <c r="D45" i="88"/>
  <c r="C45" i="88"/>
  <c r="B45" i="88"/>
  <c r="AG44" i="88"/>
  <c r="AC44" i="88"/>
  <c r="AB44" i="88"/>
  <c r="AA44" i="88"/>
  <c r="Z44" i="88"/>
  <c r="Y44" i="88"/>
  <c r="X44" i="88"/>
  <c r="W44" i="88"/>
  <c r="V44" i="88"/>
  <c r="U44" i="88"/>
  <c r="T44" i="88"/>
  <c r="S44" i="88"/>
  <c r="P44" i="88"/>
  <c r="L44" i="88"/>
  <c r="K44" i="88"/>
  <c r="J44" i="88"/>
  <c r="I44" i="88"/>
  <c r="H44" i="88"/>
  <c r="G44" i="88"/>
  <c r="F44" i="88"/>
  <c r="E44" i="88"/>
  <c r="D44" i="88"/>
  <c r="C44" i="88"/>
  <c r="B44" i="88"/>
  <c r="AG43" i="88"/>
  <c r="AC43" i="88"/>
  <c r="AB43" i="88"/>
  <c r="AA43" i="88"/>
  <c r="Z43" i="88"/>
  <c r="Y43" i="88"/>
  <c r="X43" i="88"/>
  <c r="W43" i="88"/>
  <c r="V43" i="88"/>
  <c r="U43" i="88"/>
  <c r="T43" i="88"/>
  <c r="S43" i="88"/>
  <c r="P43" i="88"/>
  <c r="L43" i="88"/>
  <c r="K43" i="88"/>
  <c r="J43" i="88"/>
  <c r="I43" i="88"/>
  <c r="H43" i="88"/>
  <c r="G43" i="88"/>
  <c r="F43" i="88"/>
  <c r="E43" i="88"/>
  <c r="D43" i="88"/>
  <c r="C43" i="88"/>
  <c r="B43" i="88"/>
  <c r="AG42" i="88"/>
  <c r="AC42" i="88"/>
  <c r="AB42" i="88"/>
  <c r="AA42" i="88"/>
  <c r="Z42" i="88"/>
  <c r="Y42" i="88"/>
  <c r="X42" i="88"/>
  <c r="W42" i="88"/>
  <c r="V42" i="88"/>
  <c r="U42" i="88"/>
  <c r="T42" i="88"/>
  <c r="S42" i="88"/>
  <c r="L42" i="88"/>
  <c r="K42" i="88"/>
  <c r="J42" i="88"/>
  <c r="I42" i="88"/>
  <c r="H42" i="88"/>
  <c r="G42" i="88"/>
  <c r="F42" i="88"/>
  <c r="E42" i="88"/>
  <c r="D42" i="88"/>
  <c r="C42" i="88"/>
  <c r="B42" i="88"/>
  <c r="AR41" i="88"/>
  <c r="AJ41" i="88"/>
  <c r="AU41" i="88"/>
  <c r="AS41" i="88"/>
  <c r="AL41" i="88"/>
  <c r="AK41" i="88"/>
  <c r="AI41" i="88"/>
  <c r="AO41" i="88"/>
  <c r="AN41" i="88"/>
  <c r="A41" i="88"/>
  <c r="AU40" i="88"/>
  <c r="AS40" i="88"/>
  <c r="AR40" i="88"/>
  <c r="AQ40" i="88"/>
  <c r="AP40" i="88"/>
  <c r="AO40" i="88"/>
  <c r="AN40" i="88"/>
  <c r="AM40" i="88"/>
  <c r="AL40" i="88"/>
  <c r="AK40" i="88"/>
  <c r="AJ40" i="88"/>
  <c r="AI40" i="88"/>
  <c r="P40" i="88"/>
  <c r="AU39" i="88"/>
  <c r="AW39" i="88" s="1"/>
  <c r="AS39" i="88"/>
  <c r="AR39" i="88"/>
  <c r="AQ39" i="88"/>
  <c r="AP39" i="88"/>
  <c r="AO39" i="88"/>
  <c r="AN39" i="88"/>
  <c r="AM39" i="88"/>
  <c r="AL39" i="88"/>
  <c r="AK39" i="88"/>
  <c r="AJ39" i="88"/>
  <c r="AI39" i="88"/>
  <c r="P39" i="88"/>
  <c r="AU38" i="88"/>
  <c r="AW38" i="88" s="1"/>
  <c r="AS38" i="88"/>
  <c r="AR38" i="88"/>
  <c r="AQ38" i="88"/>
  <c r="AP38" i="88"/>
  <c r="AO38" i="88"/>
  <c r="AN38" i="88"/>
  <c r="AM38" i="88"/>
  <c r="AL38" i="88"/>
  <c r="AK38" i="88"/>
  <c r="AJ38" i="88"/>
  <c r="AI38" i="88"/>
  <c r="P38" i="88"/>
  <c r="AU37" i="88"/>
  <c r="AW37" i="88" s="1"/>
  <c r="AS37" i="88"/>
  <c r="AR37" i="88"/>
  <c r="AQ37" i="88"/>
  <c r="AP37" i="88"/>
  <c r="AO37" i="88"/>
  <c r="AN37" i="88"/>
  <c r="AM37" i="88"/>
  <c r="AL37" i="88"/>
  <c r="AK37" i="88"/>
  <c r="AJ37" i="88"/>
  <c r="AI37" i="88"/>
  <c r="P37" i="88"/>
  <c r="AU36" i="88"/>
  <c r="AW36" i="88" s="1"/>
  <c r="AS36" i="88"/>
  <c r="AR36" i="88"/>
  <c r="AQ36" i="88"/>
  <c r="AP36" i="88"/>
  <c r="AO36" i="88"/>
  <c r="AN36" i="88"/>
  <c r="AM36" i="88"/>
  <c r="AL36" i="88"/>
  <c r="AK36" i="88"/>
  <c r="AJ36" i="88"/>
  <c r="AI36" i="88"/>
  <c r="P36" i="88"/>
  <c r="AU35" i="88"/>
  <c r="AW35" i="88" s="1"/>
  <c r="AS35" i="88"/>
  <c r="AR35" i="88"/>
  <c r="AQ35" i="88"/>
  <c r="AP35" i="88"/>
  <c r="AO35" i="88"/>
  <c r="AN35" i="88"/>
  <c r="AM35" i="88"/>
  <c r="AL35" i="88"/>
  <c r="AK35" i="88"/>
  <c r="AJ35" i="88"/>
  <c r="AI35" i="88"/>
  <c r="P35" i="88"/>
  <c r="AU34" i="88"/>
  <c r="AW34" i="88" s="1"/>
  <c r="AS34" i="88"/>
  <c r="AR34" i="88"/>
  <c r="AQ34" i="88"/>
  <c r="AP34" i="88"/>
  <c r="AO34" i="88"/>
  <c r="AN34" i="88"/>
  <c r="AM34" i="88"/>
  <c r="AL34" i="88"/>
  <c r="AK34" i="88"/>
  <c r="AJ34" i="88"/>
  <c r="AI34" i="88"/>
  <c r="P34" i="88"/>
  <c r="AU33" i="88"/>
  <c r="AW33" i="88" s="1"/>
  <c r="AS33" i="88"/>
  <c r="AR33" i="88"/>
  <c r="AQ33" i="88"/>
  <c r="AP33" i="88"/>
  <c r="AO33" i="88"/>
  <c r="AN33" i="88"/>
  <c r="AM33" i="88"/>
  <c r="AL33" i="88"/>
  <c r="AK33" i="88"/>
  <c r="AJ33" i="88"/>
  <c r="AI33" i="88"/>
  <c r="P33" i="88"/>
  <c r="AU32" i="88"/>
  <c r="AW32" i="88" s="1"/>
  <c r="AS32" i="88"/>
  <c r="AR32" i="88"/>
  <c r="AQ32" i="88"/>
  <c r="AP32" i="88"/>
  <c r="AO32" i="88"/>
  <c r="AN32" i="88"/>
  <c r="AM32" i="88"/>
  <c r="AL32" i="88"/>
  <c r="AK32" i="88"/>
  <c r="AJ32" i="88"/>
  <c r="AI32" i="88"/>
  <c r="P32" i="88"/>
  <c r="AU31" i="88"/>
  <c r="AW31" i="88" s="1"/>
  <c r="AS31" i="88"/>
  <c r="AR31" i="88"/>
  <c r="AQ31" i="88"/>
  <c r="AP31" i="88"/>
  <c r="AO31" i="88"/>
  <c r="AN31" i="88"/>
  <c r="AM31" i="88"/>
  <c r="AL31" i="88"/>
  <c r="AK31" i="88"/>
  <c r="AJ31" i="88"/>
  <c r="AI31" i="88"/>
  <c r="P31" i="88"/>
  <c r="AU30" i="88"/>
  <c r="AW30" i="88" s="1"/>
  <c r="AS30" i="88"/>
  <c r="AR30" i="88"/>
  <c r="AQ30" i="88"/>
  <c r="AP30" i="88"/>
  <c r="AO30" i="88"/>
  <c r="AN30" i="88"/>
  <c r="AM30" i="88"/>
  <c r="AL30" i="88"/>
  <c r="AK30" i="88"/>
  <c r="AJ30" i="88"/>
  <c r="AI30" i="88"/>
  <c r="P30" i="88"/>
  <c r="AV29" i="88"/>
  <c r="AU29" i="88"/>
  <c r="AS29" i="88"/>
  <c r="AR29" i="88"/>
  <c r="AQ29" i="88"/>
  <c r="AP29" i="88"/>
  <c r="AO29" i="88"/>
  <c r="AN29" i="88"/>
  <c r="AM29" i="88"/>
  <c r="AL29" i="88"/>
  <c r="AK29" i="88"/>
  <c r="AJ29" i="88"/>
  <c r="AI29" i="88"/>
  <c r="P29" i="88"/>
  <c r="AW26" i="88"/>
  <c r="AF23" i="88"/>
  <c r="AE23" i="88"/>
  <c r="AC23" i="88"/>
  <c r="AB23" i="88"/>
  <c r="AA23" i="88"/>
  <c r="Z23" i="88"/>
  <c r="Y23" i="88"/>
  <c r="X23" i="88"/>
  <c r="W23" i="88"/>
  <c r="V23" i="88"/>
  <c r="U23" i="88"/>
  <c r="T23" i="88"/>
  <c r="S23" i="88"/>
  <c r="O23" i="88"/>
  <c r="N23" i="88"/>
  <c r="L23" i="88"/>
  <c r="K23" i="88"/>
  <c r="J23" i="88"/>
  <c r="I23" i="88"/>
  <c r="H23" i="88"/>
  <c r="G23" i="88"/>
  <c r="F23" i="88"/>
  <c r="E23" i="88"/>
  <c r="D23" i="88"/>
  <c r="C23" i="88"/>
  <c r="B23" i="88"/>
  <c r="AF22" i="88"/>
  <c r="AE22" i="88"/>
  <c r="AC22" i="88"/>
  <c r="AB22" i="88"/>
  <c r="AA22" i="88"/>
  <c r="Z22" i="88"/>
  <c r="Y22" i="88"/>
  <c r="X22" i="88"/>
  <c r="W22" i="88"/>
  <c r="V22" i="88"/>
  <c r="U22" i="88"/>
  <c r="T22" i="88"/>
  <c r="S22" i="88"/>
  <c r="O22" i="88"/>
  <c r="N22" i="88"/>
  <c r="L22" i="88"/>
  <c r="K22" i="88"/>
  <c r="J22" i="88"/>
  <c r="I22" i="88"/>
  <c r="H22" i="88"/>
  <c r="G22" i="88"/>
  <c r="F22" i="88"/>
  <c r="E22" i="88"/>
  <c r="D22" i="88"/>
  <c r="C22" i="88"/>
  <c r="B22" i="88"/>
  <c r="AF21" i="88"/>
  <c r="AE21" i="88"/>
  <c r="AC21" i="88"/>
  <c r="AB21" i="88"/>
  <c r="AA21" i="88"/>
  <c r="Z21" i="88"/>
  <c r="Y21" i="88"/>
  <c r="X21" i="88"/>
  <c r="W21" i="88"/>
  <c r="V21" i="88"/>
  <c r="U21" i="88"/>
  <c r="T21" i="88"/>
  <c r="S21" i="88"/>
  <c r="O21" i="88"/>
  <c r="N21" i="88"/>
  <c r="L21" i="88"/>
  <c r="K21" i="88"/>
  <c r="J21" i="88"/>
  <c r="I21" i="88"/>
  <c r="H21" i="88"/>
  <c r="G21" i="88"/>
  <c r="F21" i="88"/>
  <c r="E21" i="88"/>
  <c r="D21" i="88"/>
  <c r="C21" i="88"/>
  <c r="B21" i="88"/>
  <c r="AF20" i="88"/>
  <c r="AE20" i="88"/>
  <c r="AC20" i="88"/>
  <c r="AB20" i="88"/>
  <c r="AA20" i="88"/>
  <c r="Z20" i="88"/>
  <c r="Y20" i="88"/>
  <c r="X20" i="88"/>
  <c r="W20" i="88"/>
  <c r="V20" i="88"/>
  <c r="U20" i="88"/>
  <c r="T20" i="88"/>
  <c r="S20" i="88"/>
  <c r="O20" i="88"/>
  <c r="N20" i="88"/>
  <c r="L20" i="88"/>
  <c r="K20" i="88"/>
  <c r="J20" i="88"/>
  <c r="I20" i="88"/>
  <c r="H20" i="88"/>
  <c r="G20" i="88"/>
  <c r="F20" i="88"/>
  <c r="E20" i="88"/>
  <c r="D20" i="88"/>
  <c r="C20" i="88"/>
  <c r="B20" i="88"/>
  <c r="AS19" i="88"/>
  <c r="AR19" i="88"/>
  <c r="AK19" i="88"/>
  <c r="AJ19" i="88"/>
  <c r="AQ19" i="88"/>
  <c r="AP19" i="88"/>
  <c r="AL19" i="88"/>
  <c r="AS18" i="88"/>
  <c r="AR18" i="88"/>
  <c r="AQ18" i="88"/>
  <c r="AP18" i="88"/>
  <c r="AO18" i="88"/>
  <c r="AN18" i="88"/>
  <c r="AM18" i="88"/>
  <c r="AL18" i="88"/>
  <c r="AK18" i="88"/>
  <c r="AJ18" i="88"/>
  <c r="AI18" i="88"/>
  <c r="AG18" i="88"/>
  <c r="P18" i="88"/>
  <c r="AS17" i="88"/>
  <c r="AR17" i="88"/>
  <c r="AQ17" i="88"/>
  <c r="AP17" i="88"/>
  <c r="AO17" i="88"/>
  <c r="AN17" i="88"/>
  <c r="AM17" i="88"/>
  <c r="AL17" i="88"/>
  <c r="AK17" i="88"/>
  <c r="AJ17" i="88"/>
  <c r="AI17" i="88"/>
  <c r="AG17" i="88"/>
  <c r="P17" i="88"/>
  <c r="AS16" i="88"/>
  <c r="AR16" i="88"/>
  <c r="AQ16" i="88"/>
  <c r="AP16" i="88"/>
  <c r="AO16" i="88"/>
  <c r="AN16" i="88"/>
  <c r="AM16" i="88"/>
  <c r="AL16" i="88"/>
  <c r="AK16" i="88"/>
  <c r="AJ16" i="88"/>
  <c r="AI16" i="88"/>
  <c r="AG16" i="88"/>
  <c r="P16" i="88"/>
  <c r="AS15" i="88"/>
  <c r="AR15" i="88"/>
  <c r="AQ15" i="88"/>
  <c r="AP15" i="88"/>
  <c r="AO15" i="88"/>
  <c r="AN15" i="88"/>
  <c r="AM15" i="88"/>
  <c r="AL15" i="88"/>
  <c r="AK15" i="88"/>
  <c r="AJ15" i="88"/>
  <c r="AI15" i="88"/>
  <c r="AG15" i="88"/>
  <c r="P15" i="88"/>
  <c r="AS14" i="88"/>
  <c r="AR14" i="88"/>
  <c r="AQ14" i="88"/>
  <c r="AP14" i="88"/>
  <c r="AO14" i="88"/>
  <c r="AN14" i="88"/>
  <c r="AM14" i="88"/>
  <c r="AL14" i="88"/>
  <c r="AK14" i="88"/>
  <c r="AJ14" i="88"/>
  <c r="AI14" i="88"/>
  <c r="AG14" i="88"/>
  <c r="P14" i="88"/>
  <c r="AS13" i="88"/>
  <c r="AR13" i="88"/>
  <c r="AQ13" i="88"/>
  <c r="AP13" i="88"/>
  <c r="AO13" i="88"/>
  <c r="AN13" i="88"/>
  <c r="AM13" i="88"/>
  <c r="AL13" i="88"/>
  <c r="AK13" i="88"/>
  <c r="AJ13" i="88"/>
  <c r="AI13" i="88"/>
  <c r="AG13" i="88"/>
  <c r="P13" i="88"/>
  <c r="AS12" i="88"/>
  <c r="AR12" i="88"/>
  <c r="AQ12" i="88"/>
  <c r="AP12" i="88"/>
  <c r="AO12" i="88"/>
  <c r="AN12" i="88"/>
  <c r="AM12" i="88"/>
  <c r="AL12" i="88"/>
  <c r="AK12" i="88"/>
  <c r="AJ12" i="88"/>
  <c r="AI12" i="88"/>
  <c r="AG12" i="88"/>
  <c r="P12" i="88"/>
  <c r="AS11" i="88"/>
  <c r="AR11" i="88"/>
  <c r="AQ11" i="88"/>
  <c r="AP11" i="88"/>
  <c r="AO11" i="88"/>
  <c r="AN11" i="88"/>
  <c r="AM11" i="88"/>
  <c r="AL11" i="88"/>
  <c r="AK11" i="88"/>
  <c r="AJ11" i="88"/>
  <c r="AI11" i="88"/>
  <c r="AG11" i="88"/>
  <c r="P11" i="88"/>
  <c r="AS10" i="88"/>
  <c r="AR10" i="88"/>
  <c r="AQ10" i="88"/>
  <c r="AP10" i="88"/>
  <c r="AO10" i="88"/>
  <c r="AN10" i="88"/>
  <c r="AM10" i="88"/>
  <c r="AL10" i="88"/>
  <c r="AK10" i="88"/>
  <c r="AJ10" i="88"/>
  <c r="AI10" i="88"/>
  <c r="AG10" i="88"/>
  <c r="P10" i="88"/>
  <c r="AS9" i="88"/>
  <c r="AR9" i="88"/>
  <c r="AQ9" i="88"/>
  <c r="AP9" i="88"/>
  <c r="AO9" i="88"/>
  <c r="AN9" i="88"/>
  <c r="AM9" i="88"/>
  <c r="AL9" i="88"/>
  <c r="AK9" i="88"/>
  <c r="AJ9" i="88"/>
  <c r="AI9" i="88"/>
  <c r="AG9" i="88"/>
  <c r="P9" i="88"/>
  <c r="AW8" i="88"/>
  <c r="AS8" i="88"/>
  <c r="AR8" i="88"/>
  <c r="AQ8" i="88"/>
  <c r="AP8" i="88"/>
  <c r="AO8" i="88"/>
  <c r="AN8" i="88"/>
  <c r="AM8" i="88"/>
  <c r="AL8" i="88"/>
  <c r="AK8" i="88"/>
  <c r="AJ8" i="88"/>
  <c r="AI8" i="88"/>
  <c r="AG8" i="88"/>
  <c r="P8" i="88"/>
  <c r="AS7" i="88"/>
  <c r="AR7" i="88"/>
  <c r="AQ7" i="88"/>
  <c r="AP7" i="88"/>
  <c r="AO7" i="88"/>
  <c r="AN7" i="88"/>
  <c r="AM7" i="88"/>
  <c r="AL7" i="88"/>
  <c r="AK7" i="88"/>
  <c r="AJ7" i="88"/>
  <c r="AI7" i="88"/>
  <c r="AG7" i="88"/>
  <c r="P7" i="88"/>
  <c r="T34" i="87"/>
  <c r="S34" i="87"/>
  <c r="F34" i="87"/>
  <c r="E34" i="87"/>
  <c r="D34" i="87"/>
  <c r="C34" i="87"/>
  <c r="B34" i="87"/>
  <c r="T32" i="87"/>
  <c r="S32" i="87"/>
  <c r="P32" i="87"/>
  <c r="Q33" i="87" s="1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T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T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T26" i="87"/>
  <c r="S26" i="87"/>
  <c r="R26" i="87"/>
  <c r="T23" i="87"/>
  <c r="S23" i="87"/>
  <c r="F23" i="87"/>
  <c r="E23" i="87"/>
  <c r="D23" i="87"/>
  <c r="C23" i="87"/>
  <c r="B23" i="87"/>
  <c r="T21" i="87"/>
  <c r="S21" i="87"/>
  <c r="P21" i="87"/>
  <c r="Q22" i="87" s="1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T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G19" i="87"/>
  <c r="AG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G17" i="87"/>
  <c r="AG16" i="87"/>
  <c r="AG15" i="87"/>
  <c r="T15" i="87"/>
  <c r="S15" i="87"/>
  <c r="R15" i="87"/>
  <c r="AG14" i="87"/>
  <c r="S14" i="87"/>
  <c r="S25" i="87" s="1"/>
  <c r="AG13" i="87"/>
  <c r="AG12" i="87"/>
  <c r="T12" i="87"/>
  <c r="S12" i="87"/>
  <c r="F12" i="87"/>
  <c r="E12" i="87"/>
  <c r="D12" i="87"/>
  <c r="C12" i="87"/>
  <c r="B12" i="87"/>
  <c r="AG11" i="87"/>
  <c r="AG10" i="87"/>
  <c r="T10" i="87"/>
  <c r="S10" i="87"/>
  <c r="P10" i="87"/>
  <c r="Q11" i="87" s="1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G9" i="87"/>
  <c r="T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G8" i="87"/>
  <c r="T7" i="87"/>
  <c r="P7" i="87"/>
  <c r="O7" i="87"/>
  <c r="N7" i="87"/>
  <c r="M7" i="87"/>
  <c r="L7" i="87"/>
  <c r="I7" i="87"/>
  <c r="H7" i="87"/>
  <c r="G7" i="87"/>
  <c r="F7" i="87"/>
  <c r="E7" i="87"/>
  <c r="D7" i="87"/>
  <c r="C7" i="87"/>
  <c r="K7" i="87"/>
  <c r="AV44" i="89" l="1"/>
  <c r="AW44" i="89" s="1"/>
  <c r="AV22" i="88"/>
  <c r="AU23" i="89"/>
  <c r="AV21" i="88"/>
  <c r="AV43" i="89"/>
  <c r="AW43" i="89" s="1"/>
  <c r="AV42" i="89"/>
  <c r="AW42" i="89" s="1"/>
  <c r="AV20" i="88"/>
  <c r="AU64" i="89"/>
  <c r="AW64" i="89" s="1"/>
  <c r="AU67" i="89"/>
  <c r="AU23" i="88"/>
  <c r="AU65" i="89"/>
  <c r="AW65" i="89" s="1"/>
  <c r="P66" i="89"/>
  <c r="AU66" i="89"/>
  <c r="AW66" i="89" s="1"/>
  <c r="AU20" i="89"/>
  <c r="AW20" i="89" s="1"/>
  <c r="AU21" i="89"/>
  <c r="AW21" i="89" s="1"/>
  <c r="AU22" i="89"/>
  <c r="AW22" i="89" s="1"/>
  <c r="AU21" i="88"/>
  <c r="AU20" i="88"/>
  <c r="AU22" i="88"/>
  <c r="AP23" i="89"/>
  <c r="AK23" i="89"/>
  <c r="AS23" i="89"/>
  <c r="P67" i="89"/>
  <c r="AP22" i="89"/>
  <c r="AO65" i="89"/>
  <c r="AG23" i="89"/>
  <c r="AK43" i="88"/>
  <c r="AS43" i="88"/>
  <c r="AG45" i="89"/>
  <c r="P45" i="89"/>
  <c r="AW62" i="88"/>
  <c r="AG67" i="88"/>
  <c r="AV67" i="88"/>
  <c r="AG23" i="88"/>
  <c r="AV23" i="88"/>
  <c r="P23" i="88"/>
  <c r="AW61" i="88"/>
  <c r="P44" i="89"/>
  <c r="AG22" i="89"/>
  <c r="AG44" i="89"/>
  <c r="AG66" i="88"/>
  <c r="AO65" i="88"/>
  <c r="AG22" i="88"/>
  <c r="P22" i="88"/>
  <c r="E33" i="87"/>
  <c r="M33" i="87"/>
  <c r="P11" i="87"/>
  <c r="AM42" i="88"/>
  <c r="AN66" i="88"/>
  <c r="AL20" i="89"/>
  <c r="AN43" i="89"/>
  <c r="AG43" i="89"/>
  <c r="AG21" i="88"/>
  <c r="P43" i="89"/>
  <c r="AG65" i="88"/>
  <c r="P21" i="88"/>
  <c r="P65" i="89"/>
  <c r="AG21" i="89"/>
  <c r="AK20" i="88"/>
  <c r="AN42" i="89"/>
  <c r="AJ44" i="89"/>
  <c r="AR44" i="89"/>
  <c r="AK22" i="88"/>
  <c r="AS22" i="88"/>
  <c r="AI23" i="89"/>
  <c r="AK42" i="89"/>
  <c r="AS42" i="89"/>
  <c r="AO44" i="89"/>
  <c r="AJ66" i="89"/>
  <c r="AR66" i="89"/>
  <c r="AI67" i="89"/>
  <c r="AQ67" i="89"/>
  <c r="AM64" i="88"/>
  <c r="AP67" i="89"/>
  <c r="AP42" i="88"/>
  <c r="AI23" i="88"/>
  <c r="AK64" i="88"/>
  <c r="AS64" i="88"/>
  <c r="AJ65" i="88"/>
  <c r="AR65" i="88"/>
  <c r="AP67" i="88"/>
  <c r="AI20" i="88"/>
  <c r="AQ20" i="88"/>
  <c r="G33" i="87"/>
  <c r="O33" i="87"/>
  <c r="AP23" i="88"/>
  <c r="AQ42" i="88"/>
  <c r="AS45" i="88"/>
  <c r="P42" i="89"/>
  <c r="D11" i="87"/>
  <c r="J22" i="87"/>
  <c r="AM20" i="88"/>
  <c r="AP20" i="88"/>
  <c r="AS21" i="88"/>
  <c r="AL44" i="88"/>
  <c r="AQ66" i="88"/>
  <c r="AG20" i="89"/>
  <c r="AO42" i="89"/>
  <c r="AN66" i="89"/>
  <c r="AM23" i="89"/>
  <c r="AN20" i="89"/>
  <c r="AL64" i="89"/>
  <c r="AG64" i="88"/>
  <c r="AL65" i="88"/>
  <c r="AN67" i="88"/>
  <c r="AI67" i="88"/>
  <c r="AQ67" i="88"/>
  <c r="AN21" i="89"/>
  <c r="AL22" i="89"/>
  <c r="AJ23" i="89"/>
  <c r="AK45" i="89"/>
  <c r="AS45" i="89"/>
  <c r="AI65" i="89"/>
  <c r="AQ65" i="89"/>
  <c r="AK66" i="89"/>
  <c r="AS66" i="89"/>
  <c r="AJ67" i="89"/>
  <c r="AR67" i="89"/>
  <c r="AJ44" i="88"/>
  <c r="AR44" i="88"/>
  <c r="AJ64" i="88"/>
  <c r="AR64" i="88"/>
  <c r="AN64" i="88"/>
  <c r="AM65" i="88"/>
  <c r="AL66" i="88"/>
  <c r="AJ42" i="89"/>
  <c r="AR42" i="89"/>
  <c r="AN44" i="89"/>
  <c r="AM22" i="88"/>
  <c r="AK23" i="88"/>
  <c r="AS23" i="88"/>
  <c r="AK44" i="88"/>
  <c r="AS44" i="88"/>
  <c r="AL21" i="89"/>
  <c r="AP21" i="89"/>
  <c r="AW51" i="89"/>
  <c r="AG42" i="89"/>
  <c r="K22" i="87"/>
  <c r="AK21" i="88"/>
  <c r="AP22" i="88"/>
  <c r="C11" i="87"/>
  <c r="L11" i="87"/>
  <c r="H33" i="87"/>
  <c r="P33" i="87"/>
  <c r="AO20" i="88"/>
  <c r="AL21" i="88"/>
  <c r="AN44" i="88"/>
  <c r="AK45" i="88"/>
  <c r="AN45" i="88"/>
  <c r="AL64" i="88"/>
  <c r="AJ66" i="88"/>
  <c r="AL23" i="89"/>
  <c r="AM20" i="89"/>
  <c r="AP43" i="89"/>
  <c r="AM67" i="89"/>
  <c r="O11" i="87"/>
  <c r="D22" i="87"/>
  <c r="L22" i="87"/>
  <c r="C33" i="87"/>
  <c r="K33" i="87"/>
  <c r="AJ20" i="88"/>
  <c r="AL22" i="88"/>
  <c r="AJ23" i="88"/>
  <c r="AR23" i="88"/>
  <c r="AJ42" i="88"/>
  <c r="AR42" i="88"/>
  <c r="AI45" i="88"/>
  <c r="AQ45" i="88"/>
  <c r="AI66" i="88"/>
  <c r="AM66" i="88"/>
  <c r="AJ67" i="88"/>
  <c r="AR67" i="88"/>
  <c r="AO23" i="89"/>
  <c r="AM22" i="89"/>
  <c r="AO45" i="89"/>
  <c r="AN64" i="89"/>
  <c r="AL66" i="89"/>
  <c r="C22" i="87"/>
  <c r="AN23" i="89"/>
  <c r="AS20" i="88"/>
  <c r="AP21" i="88"/>
  <c r="AK42" i="88"/>
  <c r="AS42" i="88"/>
  <c r="AP43" i="88"/>
  <c r="AO45" i="88"/>
  <c r="AJ45" i="88"/>
  <c r="AR45" i="88"/>
  <c r="AK67" i="88"/>
  <c r="AS67" i="88"/>
  <c r="AN22" i="89"/>
  <c r="AK65" i="89"/>
  <c r="AS65" i="89"/>
  <c r="AN65" i="89"/>
  <c r="AM66" i="89"/>
  <c r="H11" i="87"/>
  <c r="F22" i="87"/>
  <c r="N22" i="87"/>
  <c r="AL20" i="88"/>
  <c r="AI21" i="88"/>
  <c r="AQ21" i="88"/>
  <c r="AN22" i="88"/>
  <c r="AI42" i="88"/>
  <c r="AP45" i="88"/>
  <c r="AI64" i="88"/>
  <c r="AQ64" i="88"/>
  <c r="AP65" i="88"/>
  <c r="AO66" i="88"/>
  <c r="AQ23" i="89"/>
  <c r="AJ20" i="89"/>
  <c r="AR20" i="89"/>
  <c r="AI21" i="89"/>
  <c r="AQ21" i="89"/>
  <c r="AJ43" i="89"/>
  <c r="AR43" i="89"/>
  <c r="AN45" i="89"/>
  <c r="AL65" i="89"/>
  <c r="H22" i="87"/>
  <c r="AO22" i="88"/>
  <c r="AJ43" i="88"/>
  <c r="AR43" i="88"/>
  <c r="AL45" i="88"/>
  <c r="AR23" i="89"/>
  <c r="AL44" i="89"/>
  <c r="J33" i="87"/>
  <c r="AN23" i="88"/>
  <c r="AN42" i="88"/>
  <c r="AP44" i="88"/>
  <c r="AO43" i="89"/>
  <c r="AM44" i="89"/>
  <c r="AO67" i="89"/>
  <c r="AW7" i="89"/>
  <c r="P42" i="88"/>
  <c r="AG20" i="88"/>
  <c r="P20" i="88"/>
  <c r="AU65" i="88"/>
  <c r="AW65" i="88" s="1"/>
  <c r="T33" i="87"/>
  <c r="E11" i="87"/>
  <c r="M11" i="87"/>
  <c r="I33" i="87"/>
  <c r="AJ21" i="88"/>
  <c r="AR21" i="88"/>
  <c r="AO23" i="88"/>
  <c r="AO43" i="88"/>
  <c r="F11" i="87"/>
  <c r="N11" i="87"/>
  <c r="G11" i="87"/>
  <c r="I22" i="87"/>
  <c r="F33" i="87"/>
  <c r="N33" i="87"/>
  <c r="AR20" i="88"/>
  <c r="AM23" i="88"/>
  <c r="AM43" i="88"/>
  <c r="AO44" i="88"/>
  <c r="AI44" i="88"/>
  <c r="AQ44" i="88"/>
  <c r="AU45" i="88"/>
  <c r="AO64" i="88"/>
  <c r="AK65" i="88"/>
  <c r="AS65" i="88"/>
  <c r="AP66" i="88"/>
  <c r="AJ21" i="89"/>
  <c r="AR21" i="89"/>
  <c r="AL42" i="89"/>
  <c r="AI43" i="89"/>
  <c r="AQ43" i="89"/>
  <c r="AK44" i="89"/>
  <c r="AS44" i="89"/>
  <c r="AP64" i="89"/>
  <c r="AQ23" i="88"/>
  <c r="AL42" i="88"/>
  <c r="AU42" i="88"/>
  <c r="AW42" i="88" s="1"/>
  <c r="AO42" i="88"/>
  <c r="AN43" i="88"/>
  <c r="AI43" i="88"/>
  <c r="AQ43" i="88"/>
  <c r="AM45" i="88"/>
  <c r="AP64" i="88"/>
  <c r="AL67" i="88"/>
  <c r="AO20" i="89"/>
  <c r="AK21" i="89"/>
  <c r="AS21" i="89"/>
  <c r="AO22" i="89"/>
  <c r="AM42" i="89"/>
  <c r="AL45" i="89"/>
  <c r="AP65" i="89"/>
  <c r="AK67" i="89"/>
  <c r="AS67" i="89"/>
  <c r="AR66" i="88"/>
  <c r="AM67" i="88"/>
  <c r="AP20" i="89"/>
  <c r="AP44" i="89"/>
  <c r="AJ45" i="89"/>
  <c r="AR45" i="89"/>
  <c r="AM45" i="89"/>
  <c r="AJ64" i="89"/>
  <c r="AR64" i="89"/>
  <c r="AL67" i="89"/>
  <c r="AM41" i="88"/>
  <c r="I11" i="87"/>
  <c r="AN21" i="88"/>
  <c r="AI22" i="88"/>
  <c r="AQ22" i="88"/>
  <c r="AU44" i="88"/>
  <c r="AW44" i="88" s="1"/>
  <c r="AN65" i="88"/>
  <c r="AK66" i="88"/>
  <c r="AS66" i="88"/>
  <c r="AI20" i="89"/>
  <c r="AQ20" i="89"/>
  <c r="AM21" i="89"/>
  <c r="AI22" i="89"/>
  <c r="AQ22" i="89"/>
  <c r="AL43" i="89"/>
  <c r="AI44" i="89"/>
  <c r="AQ44" i="89"/>
  <c r="AO64" i="89"/>
  <c r="AK64" i="89"/>
  <c r="AS64" i="89"/>
  <c r="AJ65" i="89"/>
  <c r="AR65" i="89"/>
  <c r="AO66" i="89"/>
  <c r="J10" i="87"/>
  <c r="J11" i="87" s="1"/>
  <c r="E22" i="87"/>
  <c r="M22" i="87"/>
  <c r="AN20" i="88"/>
  <c r="AO21" i="88"/>
  <c r="AJ22" i="88"/>
  <c r="AR22" i="88"/>
  <c r="AL23" i="88"/>
  <c r="AL43" i="88"/>
  <c r="AM44" i="88"/>
  <c r="AO67" i="88"/>
  <c r="AJ22" i="89"/>
  <c r="AR22" i="89"/>
  <c r="AP42" i="89"/>
  <c r="AM43" i="89"/>
  <c r="AP66" i="89"/>
  <c r="AN67" i="89"/>
  <c r="AM21" i="88"/>
  <c r="AK20" i="89"/>
  <c r="AS20" i="89"/>
  <c r="AO21" i="89"/>
  <c r="AK22" i="89"/>
  <c r="AS22" i="89"/>
  <c r="AI42" i="89"/>
  <c r="AQ42" i="89"/>
  <c r="AK43" i="89"/>
  <c r="AS43" i="89"/>
  <c r="AP45" i="89"/>
  <c r="P48" i="89"/>
  <c r="AG48" i="89" s="1"/>
  <c r="AW48" i="89" s="1"/>
  <c r="AI64" i="89"/>
  <c r="AQ64" i="89"/>
  <c r="AM64" i="89"/>
  <c r="AI66" i="89"/>
  <c r="AQ66" i="89"/>
  <c r="AI65" i="88"/>
  <c r="AQ65" i="88"/>
  <c r="AI45" i="89"/>
  <c r="AQ45" i="89"/>
  <c r="AM65" i="89"/>
  <c r="P22" i="87"/>
  <c r="AW29" i="89"/>
  <c r="AW63" i="89"/>
  <c r="AU63" i="88"/>
  <c r="AW63" i="88" s="1"/>
  <c r="AW51" i="88"/>
  <c r="AV41" i="88"/>
  <c r="AW41" i="88" s="1"/>
  <c r="AW29" i="88"/>
  <c r="AV19" i="88"/>
  <c r="AW19" i="88" s="1"/>
  <c r="AW7" i="88"/>
  <c r="AU67" i="88"/>
  <c r="AU64" i="88"/>
  <c r="AU66" i="88"/>
  <c r="AW66" i="88" s="1"/>
  <c r="AQ63" i="88"/>
  <c r="AU43" i="88"/>
  <c r="AW43" i="88" s="1"/>
  <c r="P41" i="88"/>
  <c r="AP41" i="88"/>
  <c r="AQ41" i="88"/>
  <c r="AO19" i="88"/>
  <c r="AN19" i="88"/>
  <c r="AI19" i="88"/>
  <c r="T22" i="87"/>
  <c r="T11" i="87"/>
  <c r="AW41" i="89"/>
  <c r="AG63" i="89"/>
  <c r="AW19" i="89"/>
  <c r="A41" i="89"/>
  <c r="D33" i="87"/>
  <c r="L33" i="87"/>
  <c r="G22" i="87"/>
  <c r="O22" i="87"/>
  <c r="J7" i="87"/>
  <c r="AW22" i="88" l="1"/>
  <c r="AW21" i="88"/>
  <c r="AW67" i="89"/>
  <c r="AW45" i="89"/>
  <c r="AW67" i="88"/>
  <c r="AW23" i="88"/>
  <c r="AW64" i="88"/>
  <c r="K11" i="87"/>
  <c r="AW20" i="88"/>
  <c r="L60" i="70"/>
  <c r="B32" i="68"/>
  <c r="C32" i="68"/>
  <c r="H32" i="68"/>
  <c r="I32" i="68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L83" i="68"/>
  <c r="N83" i="68"/>
  <c r="O83" i="68"/>
  <c r="F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87" i="48"/>
  <c r="O87" i="48"/>
  <c r="N88" i="48"/>
  <c r="O88" i="48"/>
  <c r="L87" i="48"/>
  <c r="L88" i="48"/>
  <c r="F87" i="48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B61" i="68"/>
  <c r="C61" i="68"/>
  <c r="L56" i="83"/>
  <c r="L79" i="68"/>
  <c r="N79" i="68"/>
  <c r="O79" i="68"/>
  <c r="L80" i="68"/>
  <c r="N80" i="68"/>
  <c r="O80" i="68"/>
  <c r="F79" i="68"/>
  <c r="L48" i="66"/>
  <c r="N48" i="66"/>
  <c r="O48" i="66"/>
  <c r="F48" i="66"/>
  <c r="F86" i="48"/>
  <c r="L86" i="48"/>
  <c r="N86" i="48"/>
  <c r="O86" i="48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87" i="48"/>
  <c r="P51" i="48"/>
  <c r="P48" i="66"/>
  <c r="P88" i="48"/>
  <c r="P52" i="86"/>
  <c r="P56" i="46"/>
  <c r="P55" i="46"/>
  <c r="P55" i="81"/>
  <c r="P58" i="68"/>
  <c r="P52" i="48"/>
  <c r="P53" i="47"/>
  <c r="P53" i="86"/>
  <c r="P79" i="68"/>
  <c r="P54" i="47"/>
  <c r="P58" i="3"/>
  <c r="P80" i="68"/>
  <c r="P86" i="48"/>
  <c r="P59" i="86"/>
  <c r="P57" i="3"/>
  <c r="P54" i="66"/>
  <c r="P55" i="47"/>
  <c r="F55" i="70" l="1"/>
  <c r="N77" i="68"/>
  <c r="O77" i="68"/>
  <c r="N78" i="68"/>
  <c r="O78" i="68"/>
  <c r="L77" i="68"/>
  <c r="L78" i="68"/>
  <c r="F77" i="68"/>
  <c r="I61" i="68"/>
  <c r="H61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27" i="68" l="1"/>
  <c r="P55" i="3"/>
  <c r="P94" i="3"/>
  <c r="P56" i="81"/>
  <c r="P58" i="86"/>
  <c r="P59" i="47"/>
  <c r="P53" i="36"/>
  <c r="P77" i="68"/>
  <c r="P78" i="68"/>
  <c r="P57" i="47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F54" i="3"/>
  <c r="N54" i="3"/>
  <c r="O54" i="3"/>
  <c r="L54" i="3"/>
  <c r="N84" i="68"/>
  <c r="O84" i="68"/>
  <c r="N85" i="68"/>
  <c r="O85" i="68"/>
  <c r="N86" i="68"/>
  <c r="O86" i="68"/>
  <c r="N87" i="68"/>
  <c r="O87" i="68"/>
  <c r="N88" i="68"/>
  <c r="O88" i="68"/>
  <c r="N89" i="68"/>
  <c r="O89" i="68"/>
  <c r="N90" i="68"/>
  <c r="O90" i="68"/>
  <c r="L84" i="68"/>
  <c r="L85" i="68"/>
  <c r="L86" i="68"/>
  <c r="L87" i="68"/>
  <c r="L88" i="68"/>
  <c r="L89" i="68"/>
  <c r="L90" i="68"/>
  <c r="F81" i="68"/>
  <c r="F84" i="68"/>
  <c r="F85" i="68"/>
  <c r="F86" i="68"/>
  <c r="F87" i="68"/>
  <c r="F88" i="68"/>
  <c r="F89" i="68"/>
  <c r="F90" i="68"/>
  <c r="N68" i="66"/>
  <c r="O68" i="66"/>
  <c r="N69" i="66"/>
  <c r="O69" i="66"/>
  <c r="L68" i="66"/>
  <c r="L69" i="66"/>
  <c r="F68" i="66"/>
  <c r="F69" i="66"/>
  <c r="F71" i="66"/>
  <c r="N16" i="66"/>
  <c r="O16" i="66"/>
  <c r="L16" i="66"/>
  <c r="L18" i="66"/>
  <c r="L19" i="66"/>
  <c r="F16" i="66"/>
  <c r="N60" i="48"/>
  <c r="O60" i="48"/>
  <c r="L60" i="48"/>
  <c r="F60" i="48"/>
  <c r="N52" i="36"/>
  <c r="O52" i="36"/>
  <c r="L52" i="36"/>
  <c r="F52" i="36"/>
  <c r="F52" i="3"/>
  <c r="N52" i="3"/>
  <c r="O52" i="3"/>
  <c r="L52" i="3"/>
  <c r="L94" i="83"/>
  <c r="F93" i="83"/>
  <c r="F94" i="83"/>
  <c r="N75" i="83"/>
  <c r="O75" i="83"/>
  <c r="L75" i="83"/>
  <c r="F75" i="83"/>
  <c r="P20" i="66" l="1"/>
  <c r="P50" i="48"/>
  <c r="P31" i="66"/>
  <c r="P57" i="81"/>
  <c r="P52" i="36"/>
  <c r="P75" i="83"/>
  <c r="P88" i="68"/>
  <c r="P84" i="68"/>
  <c r="P70" i="66"/>
  <c r="P21" i="66"/>
  <c r="P87" i="68"/>
  <c r="P89" i="68"/>
  <c r="P85" i="68"/>
  <c r="P71" i="66"/>
  <c r="P60" i="48"/>
  <c r="P31" i="48"/>
  <c r="P84" i="86"/>
  <c r="P54" i="3"/>
  <c r="P85" i="86"/>
  <c r="P52" i="3"/>
  <c r="P90" i="68"/>
  <c r="P86" i="68"/>
  <c r="P69" i="66"/>
  <c r="P68" i="66"/>
  <c r="P16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7" i="66"/>
  <c r="O67" i="66"/>
  <c r="L67" i="66"/>
  <c r="N62" i="66"/>
  <c r="O62" i="66"/>
  <c r="L62" i="66"/>
  <c r="F64" i="66"/>
  <c r="F62" i="66"/>
  <c r="N9" i="66"/>
  <c r="O9" i="66"/>
  <c r="N10" i="66"/>
  <c r="O10" i="66"/>
  <c r="N12" i="66"/>
  <c r="O12" i="66"/>
  <c r="N13" i="66"/>
  <c r="O13" i="66"/>
  <c r="N15" i="66"/>
  <c r="O15" i="66"/>
  <c r="L8" i="66"/>
  <c r="L9" i="66"/>
  <c r="L10" i="66"/>
  <c r="L12" i="66"/>
  <c r="L13" i="66"/>
  <c r="L15" i="66"/>
  <c r="F9" i="66"/>
  <c r="F10" i="66"/>
  <c r="F12" i="66"/>
  <c r="F13" i="66"/>
  <c r="F15" i="66"/>
  <c r="F19" i="66"/>
  <c r="N89" i="48"/>
  <c r="O89" i="48"/>
  <c r="N90" i="48"/>
  <c r="O90" i="48"/>
  <c r="N91" i="48"/>
  <c r="O91" i="48"/>
  <c r="N92" i="48"/>
  <c r="O92" i="48"/>
  <c r="N93" i="48"/>
  <c r="O93" i="48"/>
  <c r="N94" i="48"/>
  <c r="O94" i="48"/>
  <c r="L89" i="48"/>
  <c r="L90" i="48"/>
  <c r="L91" i="48"/>
  <c r="L92" i="48"/>
  <c r="L93" i="48"/>
  <c r="L94" i="48"/>
  <c r="F89" i="48"/>
  <c r="F90" i="48"/>
  <c r="F91" i="48"/>
  <c r="F92" i="48"/>
  <c r="F93" i="48"/>
  <c r="F94" i="48"/>
  <c r="F85" i="48"/>
  <c r="N85" i="48"/>
  <c r="O85" i="48"/>
  <c r="L85" i="48"/>
  <c r="N58" i="48"/>
  <c r="O58" i="48"/>
  <c r="L58" i="48"/>
  <c r="L59" i="48"/>
  <c r="F58" i="48"/>
  <c r="N88" i="47"/>
  <c r="O88" i="47"/>
  <c r="L88" i="47"/>
  <c r="F88" i="47"/>
  <c r="N60" i="46"/>
  <c r="O60" i="46"/>
  <c r="L60" i="46"/>
  <c r="F60" i="46"/>
  <c r="P94" i="48" l="1"/>
  <c r="P90" i="48"/>
  <c r="P58" i="48"/>
  <c r="P60" i="46"/>
  <c r="P81" i="68"/>
  <c r="P67" i="66"/>
  <c r="P62" i="66"/>
  <c r="P15" i="66"/>
  <c r="P12" i="66"/>
  <c r="P13" i="66"/>
  <c r="P10" i="66"/>
  <c r="P93" i="48"/>
  <c r="P89" i="48"/>
  <c r="P85" i="48"/>
  <c r="P92" i="48"/>
  <c r="P88" i="47"/>
  <c r="P9" i="66"/>
  <c r="P91" i="48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F96" i="86"/>
  <c r="I95" i="86"/>
  <c r="H95" i="86"/>
  <c r="D95" i="86"/>
  <c r="K94" i="86"/>
  <c r="E94" i="86"/>
  <c r="D94" i="86"/>
  <c r="K93" i="86"/>
  <c r="E93" i="86"/>
  <c r="D93" i="86"/>
  <c r="K92" i="86"/>
  <c r="E92" i="86"/>
  <c r="D92" i="86"/>
  <c r="K91" i="86"/>
  <c r="E91" i="86"/>
  <c r="D91" i="86"/>
  <c r="K90" i="86"/>
  <c r="E90" i="86"/>
  <c r="D90" i="86"/>
  <c r="K89" i="86"/>
  <c r="E89" i="86"/>
  <c r="D89" i="86"/>
  <c r="K88" i="86"/>
  <c r="E88" i="86"/>
  <c r="D88" i="86"/>
  <c r="K87" i="86"/>
  <c r="E87" i="86"/>
  <c r="D87" i="86"/>
  <c r="K86" i="86"/>
  <c r="E86" i="86"/>
  <c r="D86" i="86"/>
  <c r="K85" i="86"/>
  <c r="E85" i="86"/>
  <c r="D85" i="86"/>
  <c r="K84" i="86"/>
  <c r="E84" i="86"/>
  <c r="D84" i="86"/>
  <c r="K83" i="86"/>
  <c r="E83" i="86"/>
  <c r="D83" i="86"/>
  <c r="K82" i="86"/>
  <c r="E82" i="86"/>
  <c r="D82" i="86"/>
  <c r="K81" i="86"/>
  <c r="E81" i="86"/>
  <c r="D81" i="86"/>
  <c r="K80" i="86"/>
  <c r="E80" i="86"/>
  <c r="D80" i="86"/>
  <c r="K79" i="86"/>
  <c r="E79" i="86"/>
  <c r="D79" i="86"/>
  <c r="O78" i="86"/>
  <c r="N78" i="86"/>
  <c r="K78" i="86"/>
  <c r="F78" i="86"/>
  <c r="E78" i="86"/>
  <c r="D78" i="86"/>
  <c r="O77" i="86"/>
  <c r="N77" i="86"/>
  <c r="L77" i="86"/>
  <c r="K77" i="86"/>
  <c r="F77" i="86"/>
  <c r="E77" i="86"/>
  <c r="D77" i="86"/>
  <c r="O76" i="86"/>
  <c r="N76" i="86"/>
  <c r="L76" i="86"/>
  <c r="K76" i="86"/>
  <c r="F76" i="86"/>
  <c r="E76" i="86"/>
  <c r="D76" i="86"/>
  <c r="O75" i="86"/>
  <c r="N75" i="86"/>
  <c r="L75" i="86"/>
  <c r="K75" i="86"/>
  <c r="F75" i="86"/>
  <c r="E75" i="86"/>
  <c r="D75" i="86"/>
  <c r="O74" i="86"/>
  <c r="N74" i="86"/>
  <c r="L74" i="86"/>
  <c r="K74" i="86"/>
  <c r="F74" i="86"/>
  <c r="E74" i="86"/>
  <c r="D74" i="86"/>
  <c r="O73" i="86"/>
  <c r="N73" i="86"/>
  <c r="L73" i="86"/>
  <c r="K73" i="86"/>
  <c r="F73" i="86"/>
  <c r="E73" i="86"/>
  <c r="D73" i="86"/>
  <c r="O72" i="86"/>
  <c r="N72" i="86"/>
  <c r="L72" i="86"/>
  <c r="K72" i="86"/>
  <c r="F72" i="86"/>
  <c r="E72" i="86"/>
  <c r="D72" i="86"/>
  <c r="O71" i="86"/>
  <c r="N71" i="86"/>
  <c r="L71" i="86"/>
  <c r="K71" i="86"/>
  <c r="F71" i="86"/>
  <c r="E71" i="86"/>
  <c r="D71" i="86"/>
  <c r="K70" i="86"/>
  <c r="E70" i="86"/>
  <c r="D70" i="86"/>
  <c r="O69" i="86"/>
  <c r="N69" i="86"/>
  <c r="L69" i="86"/>
  <c r="K69" i="86"/>
  <c r="F69" i="86"/>
  <c r="E69" i="86"/>
  <c r="D69" i="86"/>
  <c r="O68" i="86"/>
  <c r="N68" i="86"/>
  <c r="L68" i="86"/>
  <c r="K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K61" i="86"/>
  <c r="J61" i="86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F40" i="86"/>
  <c r="E40" i="86"/>
  <c r="D40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I32" i="86"/>
  <c r="H32" i="86"/>
  <c r="J32" i="86" s="1"/>
  <c r="C32" i="86"/>
  <c r="E32" i="86" s="1"/>
  <c r="B32" i="86"/>
  <c r="O31" i="86"/>
  <c r="N31" i="86"/>
  <c r="L31" i="86"/>
  <c r="K31" i="86"/>
  <c r="F31" i="86"/>
  <c r="E31" i="86"/>
  <c r="D31" i="86"/>
  <c r="K30" i="86"/>
  <c r="E30" i="86"/>
  <c r="D30" i="86"/>
  <c r="O29" i="86"/>
  <c r="N29" i="86"/>
  <c r="L29" i="86"/>
  <c r="K29" i="86"/>
  <c r="F29" i="86"/>
  <c r="E29" i="86"/>
  <c r="D29" i="86"/>
  <c r="O28" i="86"/>
  <c r="N28" i="86"/>
  <c r="L28" i="86"/>
  <c r="K28" i="86"/>
  <c r="F28" i="86"/>
  <c r="E28" i="86"/>
  <c r="D28" i="86"/>
  <c r="O27" i="86"/>
  <c r="N27" i="86"/>
  <c r="L27" i="86"/>
  <c r="K27" i="86"/>
  <c r="F27" i="86"/>
  <c r="E27" i="86"/>
  <c r="D27" i="86"/>
  <c r="O26" i="86"/>
  <c r="N26" i="86"/>
  <c r="L26" i="86"/>
  <c r="K26" i="86"/>
  <c r="F26" i="86"/>
  <c r="E26" i="86"/>
  <c r="D26" i="86"/>
  <c r="O25" i="86"/>
  <c r="N25" i="86"/>
  <c r="L25" i="86"/>
  <c r="K25" i="86"/>
  <c r="F25" i="86"/>
  <c r="E25" i="86"/>
  <c r="D25" i="86"/>
  <c r="O24" i="86"/>
  <c r="N24" i="86"/>
  <c r="L24" i="86"/>
  <c r="K24" i="86"/>
  <c r="F24" i="86"/>
  <c r="E24" i="86"/>
  <c r="D24" i="86"/>
  <c r="O23" i="86"/>
  <c r="N23" i="86"/>
  <c r="L23" i="86"/>
  <c r="K23" i="86"/>
  <c r="F23" i="86"/>
  <c r="E23" i="86"/>
  <c r="D23" i="86"/>
  <c r="O22" i="86"/>
  <c r="N22" i="86"/>
  <c r="L22" i="86"/>
  <c r="K22" i="86"/>
  <c r="F22" i="86"/>
  <c r="E22" i="86"/>
  <c r="D22" i="86"/>
  <c r="O21" i="86"/>
  <c r="N21" i="86"/>
  <c r="L21" i="86"/>
  <c r="K21" i="86"/>
  <c r="F21" i="86"/>
  <c r="E21" i="86"/>
  <c r="D21" i="86"/>
  <c r="O20" i="86"/>
  <c r="N20" i="86"/>
  <c r="L20" i="86"/>
  <c r="K20" i="86"/>
  <c r="F20" i="86"/>
  <c r="E20" i="86"/>
  <c r="D20" i="86"/>
  <c r="O19" i="86"/>
  <c r="N19" i="86"/>
  <c r="L19" i="86"/>
  <c r="K19" i="86"/>
  <c r="F19" i="86"/>
  <c r="E19" i="86"/>
  <c r="D19" i="86"/>
  <c r="O18" i="86"/>
  <c r="N18" i="86"/>
  <c r="L18" i="86"/>
  <c r="K18" i="86"/>
  <c r="F18" i="86"/>
  <c r="E18" i="86"/>
  <c r="D18" i="86"/>
  <c r="O17" i="86"/>
  <c r="N17" i="86"/>
  <c r="L17" i="86"/>
  <c r="K17" i="86"/>
  <c r="F17" i="86"/>
  <c r="E17" i="86"/>
  <c r="D17" i="86"/>
  <c r="O16" i="86"/>
  <c r="N16" i="86"/>
  <c r="L16" i="86"/>
  <c r="K16" i="86"/>
  <c r="F16" i="86"/>
  <c r="E16" i="86"/>
  <c r="D16" i="86"/>
  <c r="O15" i="86"/>
  <c r="N15" i="86"/>
  <c r="L15" i="86"/>
  <c r="K15" i="86"/>
  <c r="F15" i="86"/>
  <c r="E15" i="86"/>
  <c r="D15" i="86"/>
  <c r="O14" i="86"/>
  <c r="N14" i="86"/>
  <c r="L14" i="86"/>
  <c r="K14" i="86"/>
  <c r="F14" i="86"/>
  <c r="E14" i="86"/>
  <c r="D14" i="86"/>
  <c r="O13" i="86"/>
  <c r="N13" i="86"/>
  <c r="L13" i="86"/>
  <c r="K13" i="86"/>
  <c r="F13" i="86"/>
  <c r="E13" i="86"/>
  <c r="D13" i="86"/>
  <c r="O12" i="86"/>
  <c r="N12" i="86"/>
  <c r="L12" i="86"/>
  <c r="K12" i="86"/>
  <c r="F12" i="86"/>
  <c r="E12" i="86"/>
  <c r="D12" i="86"/>
  <c r="O11" i="86"/>
  <c r="N11" i="86"/>
  <c r="L11" i="86"/>
  <c r="K11" i="86"/>
  <c r="F11" i="86"/>
  <c r="E11" i="86"/>
  <c r="D11" i="86"/>
  <c r="O10" i="86"/>
  <c r="N10" i="86"/>
  <c r="L10" i="86"/>
  <c r="K10" i="86"/>
  <c r="F10" i="86"/>
  <c r="E10" i="86"/>
  <c r="D10" i="86"/>
  <c r="O9" i="86"/>
  <c r="N9" i="86"/>
  <c r="L9" i="86"/>
  <c r="K9" i="86"/>
  <c r="F9" i="86"/>
  <c r="E9" i="86"/>
  <c r="D9" i="86"/>
  <c r="O8" i="86"/>
  <c r="N8" i="86"/>
  <c r="L8" i="86"/>
  <c r="K8" i="86"/>
  <c r="F8" i="86"/>
  <c r="E8" i="86"/>
  <c r="D8" i="86"/>
  <c r="O7" i="86"/>
  <c r="N7" i="86"/>
  <c r="L7" i="86"/>
  <c r="K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L95" i="86" l="1"/>
  <c r="H15" i="85"/>
  <c r="N15" i="85"/>
  <c r="L37" i="86"/>
  <c r="H38" i="86"/>
  <c r="O18" i="85"/>
  <c r="Q47" i="2"/>
  <c r="L32" i="86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1" i="86"/>
  <c r="P86" i="86"/>
  <c r="P78" i="86"/>
  <c r="P80" i="86"/>
  <c r="P69" i="86"/>
  <c r="P60" i="86"/>
  <c r="P47" i="86"/>
  <c r="F61" i="86"/>
  <c r="P22" i="86"/>
  <c r="P14" i="86"/>
  <c r="P27" i="86"/>
  <c r="P12" i="86"/>
  <c r="P25" i="86"/>
  <c r="P23" i="86"/>
  <c r="O32" i="86"/>
  <c r="P19" i="86"/>
  <c r="Q16" i="85"/>
  <c r="P72" i="86"/>
  <c r="P76" i="86"/>
  <c r="P73" i="86"/>
  <c r="P74" i="86"/>
  <c r="P75" i="86"/>
  <c r="F95" i="86"/>
  <c r="N95" i="86"/>
  <c r="P83" i="86"/>
  <c r="O95" i="86"/>
  <c r="P71" i="86"/>
  <c r="P62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31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D37" i="86"/>
  <c r="E61" i="86"/>
  <c r="E62" i="86" s="1"/>
  <c r="H67" i="86"/>
  <c r="K32" i="86"/>
  <c r="K33" i="86" s="1"/>
  <c r="D38" i="86"/>
  <c r="I67" i="86"/>
  <c r="E95" i="86"/>
  <c r="E96" i="86" s="1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F88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7" i="83"/>
  <c r="O87" i="83"/>
  <c r="N88" i="83"/>
  <c r="O88" i="83"/>
  <c r="N89" i="83"/>
  <c r="O89" i="83"/>
  <c r="N90" i="83"/>
  <c r="O90" i="83"/>
  <c r="N91" i="83"/>
  <c r="O91" i="83"/>
  <c r="L88" i="83"/>
  <c r="L89" i="83"/>
  <c r="L90" i="83"/>
  <c r="L91" i="83"/>
  <c r="F88" i="83"/>
  <c r="F89" i="83"/>
  <c r="F90" i="83"/>
  <c r="F91" i="83"/>
  <c r="N88" i="46"/>
  <c r="O88" i="46"/>
  <c r="N89" i="46"/>
  <c r="O89" i="46"/>
  <c r="N90" i="46"/>
  <c r="O90" i="46"/>
  <c r="N91" i="46"/>
  <c r="O91" i="46"/>
  <c r="N92" i="46"/>
  <c r="O92" i="46"/>
  <c r="N93" i="46"/>
  <c r="O93" i="46"/>
  <c r="L88" i="46"/>
  <c r="L89" i="46"/>
  <c r="L90" i="46"/>
  <c r="L91" i="46"/>
  <c r="L92" i="46"/>
  <c r="F88" i="46"/>
  <c r="F89" i="46"/>
  <c r="F90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I95" i="83"/>
  <c r="K95" i="83" s="1"/>
  <c r="H95" i="83"/>
  <c r="C95" i="83"/>
  <c r="E95" i="83" s="1"/>
  <c r="B95" i="83"/>
  <c r="K94" i="83"/>
  <c r="J94" i="83"/>
  <c r="E94" i="83"/>
  <c r="D94" i="83"/>
  <c r="K93" i="83"/>
  <c r="J93" i="83"/>
  <c r="E93" i="83"/>
  <c r="D93" i="83"/>
  <c r="K92" i="83"/>
  <c r="J92" i="83"/>
  <c r="E92" i="83"/>
  <c r="D92" i="83"/>
  <c r="K91" i="83"/>
  <c r="J91" i="83"/>
  <c r="E91" i="83"/>
  <c r="D91" i="83"/>
  <c r="K90" i="83"/>
  <c r="J90" i="83"/>
  <c r="E90" i="83"/>
  <c r="D90" i="83"/>
  <c r="K89" i="83"/>
  <c r="J89" i="83"/>
  <c r="E89" i="83"/>
  <c r="D89" i="83"/>
  <c r="K88" i="83"/>
  <c r="J88" i="83"/>
  <c r="E88" i="83"/>
  <c r="D88" i="83"/>
  <c r="L87" i="83"/>
  <c r="K87" i="83"/>
  <c r="J87" i="83"/>
  <c r="F87" i="83"/>
  <c r="E87" i="83"/>
  <c r="D87" i="83"/>
  <c r="O86" i="83"/>
  <c r="N86" i="83"/>
  <c r="L86" i="83"/>
  <c r="K86" i="83"/>
  <c r="J86" i="83"/>
  <c r="F86" i="83"/>
  <c r="E86" i="83"/>
  <c r="D86" i="83"/>
  <c r="O85" i="83"/>
  <c r="N85" i="83"/>
  <c r="L85" i="83"/>
  <c r="K85" i="83"/>
  <c r="J85" i="83"/>
  <c r="F85" i="83"/>
  <c r="E85" i="83"/>
  <c r="D85" i="83"/>
  <c r="O84" i="83"/>
  <c r="N84" i="83"/>
  <c r="L84" i="83"/>
  <c r="K84" i="83"/>
  <c r="J84" i="83"/>
  <c r="F84" i="83"/>
  <c r="E84" i="83"/>
  <c r="D84" i="83"/>
  <c r="O83" i="83"/>
  <c r="N83" i="83"/>
  <c r="L83" i="83"/>
  <c r="K83" i="83"/>
  <c r="J83" i="83"/>
  <c r="F83" i="83"/>
  <c r="E83" i="83"/>
  <c r="D83" i="83"/>
  <c r="O82" i="83"/>
  <c r="N82" i="83"/>
  <c r="L82" i="83"/>
  <c r="K82" i="83"/>
  <c r="J82" i="83"/>
  <c r="F82" i="83"/>
  <c r="E82" i="83"/>
  <c r="D82" i="83"/>
  <c r="O81" i="83"/>
  <c r="N81" i="83"/>
  <c r="L81" i="83"/>
  <c r="K81" i="83"/>
  <c r="J81" i="83"/>
  <c r="F81" i="83"/>
  <c r="E81" i="83"/>
  <c r="D81" i="83"/>
  <c r="O80" i="83"/>
  <c r="N80" i="83"/>
  <c r="L80" i="83"/>
  <c r="K80" i="83"/>
  <c r="J80" i="83"/>
  <c r="F80" i="83"/>
  <c r="E80" i="83"/>
  <c r="D80" i="83"/>
  <c r="O79" i="83"/>
  <c r="N79" i="83"/>
  <c r="L79" i="83"/>
  <c r="K79" i="83"/>
  <c r="J79" i="83"/>
  <c r="F79" i="83"/>
  <c r="E79" i="83"/>
  <c r="D79" i="83"/>
  <c r="O78" i="83"/>
  <c r="N78" i="83"/>
  <c r="L78" i="83"/>
  <c r="K78" i="83"/>
  <c r="J78" i="83"/>
  <c r="F78" i="83"/>
  <c r="E78" i="83"/>
  <c r="D78" i="83"/>
  <c r="O77" i="83"/>
  <c r="N77" i="83"/>
  <c r="L77" i="83"/>
  <c r="K77" i="83"/>
  <c r="J77" i="83"/>
  <c r="F77" i="83"/>
  <c r="E77" i="83"/>
  <c r="D77" i="83"/>
  <c r="O76" i="83"/>
  <c r="N76" i="83"/>
  <c r="L76" i="83"/>
  <c r="K76" i="83"/>
  <c r="J76" i="83"/>
  <c r="F76" i="83"/>
  <c r="E76" i="83"/>
  <c r="D76" i="83"/>
  <c r="K75" i="83"/>
  <c r="J75" i="83"/>
  <c r="E75" i="83"/>
  <c r="D75" i="83"/>
  <c r="O74" i="83"/>
  <c r="N74" i="83"/>
  <c r="L74" i="83"/>
  <c r="K74" i="83"/>
  <c r="J74" i="83"/>
  <c r="F74" i="83"/>
  <c r="E74" i="83"/>
  <c r="D74" i="83"/>
  <c r="O73" i="83"/>
  <c r="N73" i="83"/>
  <c r="L73" i="83"/>
  <c r="K73" i="83"/>
  <c r="J73" i="83"/>
  <c r="F73" i="83"/>
  <c r="E73" i="83"/>
  <c r="D73" i="83"/>
  <c r="O72" i="83"/>
  <c r="N72" i="83"/>
  <c r="L72" i="83"/>
  <c r="K72" i="83"/>
  <c r="J72" i="83"/>
  <c r="F72" i="83"/>
  <c r="E72" i="83"/>
  <c r="D72" i="83"/>
  <c r="O71" i="83"/>
  <c r="N71" i="83"/>
  <c r="L71" i="83"/>
  <c r="K71" i="83"/>
  <c r="J71" i="83"/>
  <c r="F71" i="83"/>
  <c r="E71" i="83"/>
  <c r="D71" i="83"/>
  <c r="O70" i="83"/>
  <c r="N70" i="83"/>
  <c r="L70" i="83"/>
  <c r="K70" i="83"/>
  <c r="J70" i="83"/>
  <c r="F70" i="83"/>
  <c r="E70" i="83"/>
  <c r="D70" i="83"/>
  <c r="O69" i="83"/>
  <c r="N69" i="83"/>
  <c r="L69" i="83"/>
  <c r="K69" i="83"/>
  <c r="J69" i="83"/>
  <c r="F69" i="83"/>
  <c r="E69" i="83"/>
  <c r="D69" i="83"/>
  <c r="O68" i="83"/>
  <c r="N68" i="83"/>
  <c r="L68" i="83"/>
  <c r="K68" i="83"/>
  <c r="J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O48" i="83"/>
  <c r="N48" i="83"/>
  <c r="L48" i="83"/>
  <c r="K48" i="83"/>
  <c r="F48" i="83"/>
  <c r="E48" i="83"/>
  <c r="D48" i="83"/>
  <c r="O47" i="83"/>
  <c r="N47" i="83"/>
  <c r="L47" i="83"/>
  <c r="K47" i="83"/>
  <c r="F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O30" i="83"/>
  <c r="N30" i="83"/>
  <c r="L30" i="83"/>
  <c r="K30" i="83"/>
  <c r="F30" i="83"/>
  <c r="E30" i="83"/>
  <c r="D30" i="83"/>
  <c r="O29" i="83"/>
  <c r="N29" i="83"/>
  <c r="L29" i="83"/>
  <c r="K29" i="83"/>
  <c r="F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L25" i="83"/>
  <c r="K25" i="83"/>
  <c r="F25" i="83"/>
  <c r="E25" i="83"/>
  <c r="D25" i="83"/>
  <c r="O24" i="83"/>
  <c r="N24" i="83"/>
  <c r="L24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I95" i="81"/>
  <c r="H95" i="81"/>
  <c r="C95" i="81"/>
  <c r="B95" i="81"/>
  <c r="D95" i="81" s="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O90" i="81"/>
  <c r="N90" i="81"/>
  <c r="L90" i="81"/>
  <c r="K90" i="81"/>
  <c r="F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K61" i="81"/>
  <c r="J61" i="81"/>
  <c r="D61" i="81"/>
  <c r="O60" i="81"/>
  <c r="N60" i="81"/>
  <c r="L60" i="81"/>
  <c r="K60" i="81"/>
  <c r="F60" i="81"/>
  <c r="E60" i="81"/>
  <c r="D60" i="81"/>
  <c r="O59" i="81"/>
  <c r="N59" i="81"/>
  <c r="L59" i="81"/>
  <c r="K59" i="81"/>
  <c r="F59" i="81"/>
  <c r="E59" i="81"/>
  <c r="D59" i="81"/>
  <c r="O58" i="81"/>
  <c r="N58" i="81"/>
  <c r="L58" i="81"/>
  <c r="K58" i="81"/>
  <c r="F58" i="81"/>
  <c r="E58" i="81"/>
  <c r="D58" i="81"/>
  <c r="K57" i="81"/>
  <c r="E57" i="81"/>
  <c r="D57" i="81"/>
  <c r="K56" i="81"/>
  <c r="E56" i="81"/>
  <c r="D56" i="81"/>
  <c r="K55" i="81"/>
  <c r="E55" i="81"/>
  <c r="D55" i="81"/>
  <c r="K54" i="81"/>
  <c r="E54" i="81"/>
  <c r="D54" i="81"/>
  <c r="K53" i="81"/>
  <c r="E53" i="81"/>
  <c r="D53" i="81"/>
  <c r="O52" i="81"/>
  <c r="N52" i="81"/>
  <c r="L52" i="81"/>
  <c r="K52" i="81"/>
  <c r="F52" i="81"/>
  <c r="E52" i="81"/>
  <c r="D52" i="81"/>
  <c r="O51" i="81"/>
  <c r="N51" i="81"/>
  <c r="L51" i="81"/>
  <c r="K51" i="81"/>
  <c r="F51" i="81"/>
  <c r="E51" i="81"/>
  <c r="D51" i="81"/>
  <c r="O50" i="81"/>
  <c r="N50" i="81"/>
  <c r="L50" i="81"/>
  <c r="K50" i="81"/>
  <c r="F50" i="81"/>
  <c r="E50" i="81"/>
  <c r="D50" i="81"/>
  <c r="O49" i="81"/>
  <c r="N49" i="81"/>
  <c r="L49" i="81"/>
  <c r="K49" i="81"/>
  <c r="F49" i="81"/>
  <c r="E49" i="81"/>
  <c r="D49" i="81"/>
  <c r="O48" i="81"/>
  <c r="N48" i="81"/>
  <c r="L48" i="81"/>
  <c r="K48" i="81"/>
  <c r="F48" i="81"/>
  <c r="E48" i="81"/>
  <c r="D48" i="81"/>
  <c r="O47" i="81"/>
  <c r="N47" i="81"/>
  <c r="L47" i="81"/>
  <c r="K47" i="81"/>
  <c r="F47" i="81"/>
  <c r="E47" i="81"/>
  <c r="D47" i="81"/>
  <c r="O46" i="81"/>
  <c r="N46" i="81"/>
  <c r="L46" i="81"/>
  <c r="K46" i="81"/>
  <c r="F46" i="81"/>
  <c r="E46" i="81"/>
  <c r="D46" i="81"/>
  <c r="O45" i="81"/>
  <c r="N45" i="81"/>
  <c r="L45" i="81"/>
  <c r="K45" i="81"/>
  <c r="F45" i="81"/>
  <c r="E45" i="81"/>
  <c r="D45" i="81"/>
  <c r="O44" i="81"/>
  <c r="N44" i="81"/>
  <c r="L44" i="81"/>
  <c r="K44" i="81"/>
  <c r="F44" i="81"/>
  <c r="E44" i="81"/>
  <c r="D44" i="81"/>
  <c r="O43" i="81"/>
  <c r="N43" i="81"/>
  <c r="L43" i="81"/>
  <c r="K43" i="81"/>
  <c r="F43" i="81"/>
  <c r="E43" i="81"/>
  <c r="D43" i="81"/>
  <c r="O42" i="81"/>
  <c r="N42" i="81"/>
  <c r="L42" i="81"/>
  <c r="K42" i="81"/>
  <c r="F42" i="81"/>
  <c r="E42" i="81"/>
  <c r="D42" i="81"/>
  <c r="O41" i="81"/>
  <c r="N41" i="81"/>
  <c r="L41" i="81"/>
  <c r="K41" i="81"/>
  <c r="F41" i="81"/>
  <c r="E41" i="81"/>
  <c r="D41" i="81"/>
  <c r="O40" i="81"/>
  <c r="N40" i="81"/>
  <c r="L40" i="81"/>
  <c r="K40" i="81"/>
  <c r="F40" i="81"/>
  <c r="E40" i="81"/>
  <c r="D40" i="81"/>
  <c r="O39" i="81"/>
  <c r="N39" i="81"/>
  <c r="L39" i="81"/>
  <c r="K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G15" i="80" l="1"/>
  <c r="H15" i="80"/>
  <c r="F83" i="66"/>
  <c r="M15" i="80"/>
  <c r="E38" i="81"/>
  <c r="I67" i="81"/>
  <c r="N55" i="66"/>
  <c r="P91" i="46"/>
  <c r="K62" i="81"/>
  <c r="D33" i="81"/>
  <c r="E96" i="83"/>
  <c r="P88" i="83"/>
  <c r="P82" i="48"/>
  <c r="J62" i="81"/>
  <c r="P83" i="48"/>
  <c r="P79" i="48"/>
  <c r="P30" i="48"/>
  <c r="P91" i="83"/>
  <c r="P87" i="83"/>
  <c r="P92" i="46"/>
  <c r="P88" i="46"/>
  <c r="P94" i="81"/>
  <c r="R16" i="80"/>
  <c r="P96" i="83"/>
  <c r="P89" i="83"/>
  <c r="P20" i="83"/>
  <c r="P93" i="46"/>
  <c r="P89" i="46"/>
  <c r="P87" i="81"/>
  <c r="P59" i="81"/>
  <c r="P60" i="81"/>
  <c r="P90" i="46"/>
  <c r="L95" i="81"/>
  <c r="P68" i="81"/>
  <c r="P71" i="81"/>
  <c r="P78" i="81"/>
  <c r="P79" i="81"/>
  <c r="P84" i="81"/>
  <c r="P89" i="81"/>
  <c r="P90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81" i="48"/>
  <c r="P80" i="48"/>
  <c r="P29" i="48"/>
  <c r="P49" i="47"/>
  <c r="P90" i="83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P84" i="83"/>
  <c r="F95" i="83"/>
  <c r="J62" i="83"/>
  <c r="K62" i="83"/>
  <c r="P79" i="83"/>
  <c r="O95" i="83"/>
  <c r="P5" i="83"/>
  <c r="P37" i="83" s="1"/>
  <c r="P66" i="83" s="1"/>
  <c r="P40" i="83"/>
  <c r="P43" i="83"/>
  <c r="P62" i="83"/>
  <c r="D6" i="83"/>
  <c r="H6" i="83"/>
  <c r="P28" i="83"/>
  <c r="P29" i="83"/>
  <c r="P33" i="83"/>
  <c r="P68" i="83"/>
  <c r="P71" i="83"/>
  <c r="P78" i="83"/>
  <c r="P76" i="83"/>
  <c r="P80" i="83"/>
  <c r="P81" i="83"/>
  <c r="P82" i="83"/>
  <c r="P85" i="83"/>
  <c r="P83" i="83"/>
  <c r="P8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48" i="83"/>
  <c r="P51" i="83"/>
  <c r="N61" i="83"/>
  <c r="P49" i="83"/>
  <c r="P52" i="83"/>
  <c r="P54" i="83"/>
  <c r="P50" i="83"/>
  <c r="F61" i="83"/>
  <c r="P41" i="83"/>
  <c r="P42" i="83"/>
  <c r="P45" i="83"/>
  <c r="P47" i="83"/>
  <c r="E61" i="83"/>
  <c r="E62" i="83" s="1"/>
  <c r="J33" i="83"/>
  <c r="D33" i="83"/>
  <c r="P7" i="83"/>
  <c r="P8" i="83"/>
  <c r="P9" i="83"/>
  <c r="P13" i="83"/>
  <c r="P14" i="83"/>
  <c r="P17" i="83"/>
  <c r="P24" i="83"/>
  <c r="P25" i="83"/>
  <c r="P30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H61" i="36" l="1"/>
  <c r="I61" i="36"/>
  <c r="N84" i="48" l="1"/>
  <c r="O84" i="48"/>
  <c r="L82" i="48"/>
  <c r="L84" i="48"/>
  <c r="F82" i="48"/>
  <c r="F84" i="48"/>
  <c r="P84" i="48" l="1"/>
  <c r="B95" i="36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7" l="1"/>
  <c r="C32" i="47"/>
  <c r="J68" i="47" l="1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N32" i="48" l="1"/>
  <c r="O32" i="48"/>
  <c r="L32" i="48"/>
  <c r="F32" i="70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3" i="66" l="1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L88" i="36"/>
  <c r="L89" i="36"/>
  <c r="L90" i="36"/>
  <c r="L91" i="36"/>
  <c r="L92" i="36"/>
  <c r="F88" i="36"/>
  <c r="F89" i="36"/>
  <c r="F90" i="36"/>
  <c r="F91" i="36"/>
  <c r="F92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55" i="48"/>
  <c r="P86" i="47"/>
  <c r="P85" i="47"/>
  <c r="P82" i="47"/>
  <c r="P81" i="47"/>
  <c r="P87" i="46"/>
  <c r="P85" i="46"/>
  <c r="P83" i="46"/>
  <c r="P59" i="46"/>
  <c r="P89" i="3"/>
  <c r="P91" i="3"/>
  <c r="P91" i="36"/>
  <c r="P87" i="47"/>
  <c r="P83" i="47"/>
  <c r="N54" i="48" l="1"/>
  <c r="O54" i="48"/>
  <c r="L54" i="48"/>
  <c r="F54" i="48"/>
  <c r="P54" i="48" l="1"/>
  <c r="I61" i="3" l="1"/>
  <c r="K95" i="46" l="1"/>
  <c r="H61" i="3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4" i="70"/>
  <c r="L71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N15" i="74" s="1"/>
  <c r="M7" i="74"/>
  <c r="I7" i="74"/>
  <c r="H7" i="74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R10" i="72"/>
  <c r="Q10" i="72"/>
  <c r="O10" i="72"/>
  <c r="N10" i="72"/>
  <c r="M10" i="72"/>
  <c r="I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N15" i="72" s="1"/>
  <c r="M7" i="72"/>
  <c r="M15" i="72" s="1"/>
  <c r="I7" i="72"/>
  <c r="H7" i="72"/>
  <c r="G7" i="72"/>
  <c r="G15" i="72" s="1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H15" i="74" l="1"/>
  <c r="M15" i="74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0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6" i="70" l="1"/>
  <c r="N96" i="70"/>
  <c r="L96" i="70"/>
  <c r="K96" i="70"/>
  <c r="J96" i="70"/>
  <c r="F96" i="70"/>
  <c r="K94" i="70"/>
  <c r="J94" i="70"/>
  <c r="E94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O70" i="70"/>
  <c r="N70" i="70"/>
  <c r="L70" i="70"/>
  <c r="K70" i="70"/>
  <c r="J70" i="70"/>
  <c r="F70" i="70"/>
  <c r="E70" i="70"/>
  <c r="O69" i="70"/>
  <c r="N69" i="70"/>
  <c r="L69" i="70"/>
  <c r="K69" i="70"/>
  <c r="J69" i="70"/>
  <c r="F69" i="70"/>
  <c r="E69" i="70"/>
  <c r="O68" i="70"/>
  <c r="N68" i="70"/>
  <c r="L68" i="70"/>
  <c r="K68" i="70"/>
  <c r="J68" i="70"/>
  <c r="F68" i="70"/>
  <c r="O95" i="70" s="1"/>
  <c r="E68" i="70"/>
  <c r="N95" i="70" s="1"/>
  <c r="N66" i="70"/>
  <c r="J66" i="70"/>
  <c r="H66" i="70"/>
  <c r="D66" i="70"/>
  <c r="O62" i="70"/>
  <c r="N62" i="70"/>
  <c r="L62" i="70"/>
  <c r="F62" i="70"/>
  <c r="I61" i="70"/>
  <c r="H61" i="70"/>
  <c r="K60" i="70"/>
  <c r="J60" i="70"/>
  <c r="E60" i="70"/>
  <c r="D60" i="70"/>
  <c r="K59" i="70"/>
  <c r="E59" i="70"/>
  <c r="D59" i="70"/>
  <c r="E58" i="70"/>
  <c r="D58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K17" i="70"/>
  <c r="E17" i="70"/>
  <c r="D17" i="70"/>
  <c r="K16" i="70"/>
  <c r="E16" i="70"/>
  <c r="D16" i="70"/>
  <c r="K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E94" i="68"/>
  <c r="D94" i="68"/>
  <c r="K93" i="68"/>
  <c r="E93" i="68"/>
  <c r="D93" i="68"/>
  <c r="K92" i="68"/>
  <c r="E92" i="68"/>
  <c r="D92" i="68"/>
  <c r="K91" i="68"/>
  <c r="E91" i="68"/>
  <c r="D91" i="68"/>
  <c r="K90" i="68"/>
  <c r="E90" i="68"/>
  <c r="D90" i="68"/>
  <c r="K89" i="68"/>
  <c r="E89" i="68"/>
  <c r="D89" i="68"/>
  <c r="K88" i="68"/>
  <c r="E88" i="68"/>
  <c r="D88" i="68"/>
  <c r="K87" i="68"/>
  <c r="E87" i="68"/>
  <c r="D87" i="68"/>
  <c r="K86" i="68"/>
  <c r="E86" i="68"/>
  <c r="D86" i="68"/>
  <c r="K85" i="68"/>
  <c r="E85" i="68"/>
  <c r="D85" i="68"/>
  <c r="K84" i="68"/>
  <c r="E84" i="68"/>
  <c r="D84" i="68"/>
  <c r="K83" i="68"/>
  <c r="E83" i="68"/>
  <c r="D83" i="68"/>
  <c r="K82" i="68"/>
  <c r="E82" i="68"/>
  <c r="D82" i="68"/>
  <c r="K81" i="68"/>
  <c r="E81" i="68"/>
  <c r="D81" i="68"/>
  <c r="K80" i="68"/>
  <c r="F80" i="68"/>
  <c r="E80" i="68"/>
  <c r="D80" i="68"/>
  <c r="K79" i="68"/>
  <c r="E79" i="68"/>
  <c r="D79" i="68"/>
  <c r="K78" i="68"/>
  <c r="F78" i="68"/>
  <c r="E78" i="68"/>
  <c r="D78" i="68"/>
  <c r="K77" i="68"/>
  <c r="E77" i="68"/>
  <c r="D77" i="68"/>
  <c r="O76" i="68"/>
  <c r="N76" i="68"/>
  <c r="L76" i="68"/>
  <c r="K76" i="68"/>
  <c r="F76" i="68"/>
  <c r="E76" i="68"/>
  <c r="D76" i="68"/>
  <c r="O75" i="68"/>
  <c r="N75" i="68"/>
  <c r="L75" i="68"/>
  <c r="K75" i="68"/>
  <c r="F75" i="68"/>
  <c r="E75" i="68"/>
  <c r="D75" i="68"/>
  <c r="O74" i="68"/>
  <c r="N74" i="68"/>
  <c r="L74" i="68"/>
  <c r="K74" i="68"/>
  <c r="F74" i="68"/>
  <c r="E74" i="68"/>
  <c r="D74" i="68"/>
  <c r="O73" i="68"/>
  <c r="N73" i="68"/>
  <c r="L73" i="68"/>
  <c r="K73" i="68"/>
  <c r="F73" i="68"/>
  <c r="E73" i="68"/>
  <c r="D73" i="68"/>
  <c r="O72" i="68"/>
  <c r="N72" i="68"/>
  <c r="L72" i="68"/>
  <c r="K72" i="68"/>
  <c r="F72" i="68"/>
  <c r="E72" i="68"/>
  <c r="D72" i="68"/>
  <c r="O71" i="68"/>
  <c r="N71" i="68"/>
  <c r="L71" i="68"/>
  <c r="K71" i="68"/>
  <c r="F71" i="68"/>
  <c r="E71" i="68"/>
  <c r="D71" i="68"/>
  <c r="O70" i="68"/>
  <c r="N70" i="68"/>
  <c r="L70" i="68"/>
  <c r="K70" i="68"/>
  <c r="F70" i="68"/>
  <c r="E70" i="68"/>
  <c r="D70" i="68"/>
  <c r="O69" i="68"/>
  <c r="N69" i="68"/>
  <c r="L69" i="68"/>
  <c r="K69" i="68"/>
  <c r="F69" i="68"/>
  <c r="E69" i="68"/>
  <c r="D69" i="68"/>
  <c r="O68" i="68"/>
  <c r="N68" i="68"/>
  <c r="L68" i="68"/>
  <c r="K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O31" i="68"/>
  <c r="N31" i="68"/>
  <c r="L31" i="68"/>
  <c r="K31" i="68"/>
  <c r="J31" i="68"/>
  <c r="F31" i="68"/>
  <c r="E31" i="68"/>
  <c r="D31" i="68"/>
  <c r="O30" i="68"/>
  <c r="N30" i="68"/>
  <c r="L30" i="68"/>
  <c r="K30" i="68"/>
  <c r="J30" i="68"/>
  <c r="F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Q6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O83" i="66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J31" i="66"/>
  <c r="E31" i="66"/>
  <c r="K30" i="66"/>
  <c r="J30" i="66"/>
  <c r="E30" i="66"/>
  <c r="K29" i="66"/>
  <c r="J29" i="66"/>
  <c r="E29" i="66"/>
  <c r="K28" i="66"/>
  <c r="J28" i="66"/>
  <c r="E28" i="66"/>
  <c r="K27" i="66"/>
  <c r="J27" i="66"/>
  <c r="E27" i="66"/>
  <c r="K26" i="66"/>
  <c r="J26" i="66"/>
  <c r="E26" i="66"/>
  <c r="K25" i="66"/>
  <c r="J25" i="66"/>
  <c r="E25" i="66"/>
  <c r="K24" i="66"/>
  <c r="J24" i="66"/>
  <c r="E24" i="66"/>
  <c r="K23" i="66"/>
  <c r="J23" i="66"/>
  <c r="E23" i="66"/>
  <c r="K22" i="66"/>
  <c r="J22" i="66"/>
  <c r="E22" i="66"/>
  <c r="K21" i="66"/>
  <c r="J21" i="66"/>
  <c r="E21" i="66"/>
  <c r="K20" i="66"/>
  <c r="J20" i="66"/>
  <c r="E20" i="66"/>
  <c r="K19" i="66"/>
  <c r="J19" i="66"/>
  <c r="E19" i="66"/>
  <c r="K18" i="66"/>
  <c r="J18" i="66"/>
  <c r="E18" i="66"/>
  <c r="K17" i="66"/>
  <c r="J17" i="66"/>
  <c r="E17" i="66"/>
  <c r="K16" i="66"/>
  <c r="J16" i="66"/>
  <c r="E16" i="66"/>
  <c r="K15" i="66"/>
  <c r="J15" i="66"/>
  <c r="E15" i="66"/>
  <c r="K14" i="66"/>
  <c r="J14" i="66"/>
  <c r="E14" i="66"/>
  <c r="K13" i="66"/>
  <c r="J13" i="66"/>
  <c r="E13" i="66"/>
  <c r="K12" i="66"/>
  <c r="J12" i="66"/>
  <c r="E12" i="66"/>
  <c r="K11" i="66"/>
  <c r="J11" i="66"/>
  <c r="E11" i="66"/>
  <c r="K10" i="66"/>
  <c r="J10" i="66"/>
  <c r="E10" i="66"/>
  <c r="K9" i="66"/>
  <c r="J9" i="66"/>
  <c r="E9" i="66"/>
  <c r="O8" i="66"/>
  <c r="N8" i="66"/>
  <c r="K8" i="66"/>
  <c r="J8" i="66"/>
  <c r="F8" i="66"/>
  <c r="E8" i="66"/>
  <c r="O7" i="66"/>
  <c r="N7" i="66"/>
  <c r="L7" i="66"/>
  <c r="K7" i="66"/>
  <c r="J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P95" i="70" l="1"/>
  <c r="L95" i="70"/>
  <c r="F61" i="70"/>
  <c r="N61" i="70"/>
  <c r="O61" i="70"/>
  <c r="E33" i="68"/>
  <c r="F55" i="66"/>
  <c r="L61" i="70"/>
  <c r="L55" i="66"/>
  <c r="D95" i="70"/>
  <c r="D96" i="70" s="1"/>
  <c r="E62" i="68"/>
  <c r="L83" i="66"/>
  <c r="D83" i="66"/>
  <c r="D84" i="66" s="1"/>
  <c r="N83" i="66"/>
  <c r="P83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70" i="70"/>
  <c r="P33" i="70"/>
  <c r="L95" i="68"/>
  <c r="P33" i="68"/>
  <c r="P39" i="66"/>
  <c r="P41" i="66"/>
  <c r="F32" i="66"/>
  <c r="N8" i="69"/>
  <c r="R7" i="69"/>
  <c r="P96" i="70"/>
  <c r="P39" i="70"/>
  <c r="P41" i="70"/>
  <c r="P43" i="70"/>
  <c r="P45" i="70"/>
  <c r="P47" i="70"/>
  <c r="P7" i="70"/>
  <c r="P9" i="70"/>
  <c r="P11" i="70"/>
  <c r="P13" i="70"/>
  <c r="M6" i="69"/>
  <c r="M7" i="69"/>
  <c r="P62" i="68"/>
  <c r="P7" i="68"/>
  <c r="P9" i="68"/>
  <c r="P11" i="68"/>
  <c r="P13" i="68"/>
  <c r="P15" i="68"/>
  <c r="P17" i="68"/>
  <c r="P19" i="68"/>
  <c r="P21" i="68"/>
  <c r="P23" i="68"/>
  <c r="P25" i="68"/>
  <c r="P29" i="68"/>
  <c r="P31" i="68"/>
  <c r="L32" i="68"/>
  <c r="P63" i="66"/>
  <c r="P33" i="66"/>
  <c r="P7" i="66"/>
  <c r="P62" i="70"/>
  <c r="P69" i="70"/>
  <c r="P40" i="70"/>
  <c r="P42" i="70"/>
  <c r="P44" i="70"/>
  <c r="P46" i="70"/>
  <c r="P52" i="70"/>
  <c r="P8" i="70"/>
  <c r="P10" i="70"/>
  <c r="P12" i="70"/>
  <c r="P14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C38" i="70"/>
  <c r="E38" i="70"/>
  <c r="I38" i="70"/>
  <c r="K38" i="70"/>
  <c r="O38" i="70"/>
  <c r="J61" i="70"/>
  <c r="J62" i="70" s="1"/>
  <c r="E95" i="70"/>
  <c r="K95" i="70"/>
  <c r="K61" i="70"/>
  <c r="J95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P30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D96" i="68"/>
  <c r="J95" i="68"/>
  <c r="K95" i="68"/>
  <c r="L6" i="67"/>
  <c r="L8" i="67" s="1"/>
  <c r="N8" i="67"/>
  <c r="R6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61" i="70" l="1"/>
  <c r="P95" i="68"/>
  <c r="E62" i="70"/>
  <c r="R8" i="67"/>
  <c r="M8" i="69"/>
  <c r="R8" i="65"/>
  <c r="E96" i="70"/>
  <c r="K62" i="70"/>
  <c r="R8" i="69"/>
  <c r="P32" i="68"/>
  <c r="K33" i="68"/>
  <c r="P32" i="66"/>
  <c r="K33" i="66"/>
  <c r="E56" i="66"/>
  <c r="E33" i="66"/>
  <c r="K56" i="66"/>
  <c r="L95" i="48" l="1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L69" i="48"/>
  <c r="K69" i="48"/>
  <c r="O68" i="48"/>
  <c r="L68" i="48"/>
  <c r="K68" i="48"/>
  <c r="N66" i="48"/>
  <c r="J66" i="48"/>
  <c r="H66" i="48"/>
  <c r="D66" i="48"/>
  <c r="B66" i="48"/>
  <c r="O62" i="48"/>
  <c r="N62" i="48"/>
  <c r="L62" i="48"/>
  <c r="F62" i="48"/>
  <c r="E61" i="48"/>
  <c r="K60" i="48"/>
  <c r="J60" i="48"/>
  <c r="E60" i="48"/>
  <c r="D60" i="48"/>
  <c r="O59" i="48"/>
  <c r="N59" i="48"/>
  <c r="K59" i="48"/>
  <c r="J59" i="48"/>
  <c r="F59" i="48"/>
  <c r="E59" i="48"/>
  <c r="D59" i="48"/>
  <c r="K58" i="48"/>
  <c r="J58" i="48"/>
  <c r="E58" i="48"/>
  <c r="D58" i="48"/>
  <c r="O57" i="48"/>
  <c r="N57" i="48"/>
  <c r="L57" i="48"/>
  <c r="K57" i="48"/>
  <c r="J57" i="48"/>
  <c r="F57" i="48"/>
  <c r="E57" i="48"/>
  <c r="D57" i="48"/>
  <c r="K56" i="48"/>
  <c r="J56" i="48"/>
  <c r="E56" i="48"/>
  <c r="D56" i="48"/>
  <c r="K55" i="48"/>
  <c r="J55" i="48"/>
  <c r="E55" i="48"/>
  <c r="D55" i="48"/>
  <c r="K54" i="48"/>
  <c r="J54" i="48"/>
  <c r="E54" i="48"/>
  <c r="D54" i="48"/>
  <c r="K53" i="48"/>
  <c r="J53" i="48"/>
  <c r="E53" i="48"/>
  <c r="D53" i="48"/>
  <c r="K52" i="48"/>
  <c r="J52" i="48"/>
  <c r="E52" i="48"/>
  <c r="D52" i="48"/>
  <c r="K51" i="48"/>
  <c r="J51" i="48"/>
  <c r="E51" i="48"/>
  <c r="D51" i="48"/>
  <c r="K50" i="48"/>
  <c r="J50" i="48"/>
  <c r="E50" i="48"/>
  <c r="D50" i="48"/>
  <c r="O49" i="48"/>
  <c r="N49" i="48"/>
  <c r="L49" i="48"/>
  <c r="K49" i="48"/>
  <c r="J49" i="48"/>
  <c r="F49" i="48"/>
  <c r="E49" i="48"/>
  <c r="D49" i="48"/>
  <c r="O48" i="48"/>
  <c r="N48" i="48"/>
  <c r="L48" i="48"/>
  <c r="K48" i="48"/>
  <c r="J48" i="48"/>
  <c r="F48" i="48"/>
  <c r="E48" i="48"/>
  <c r="D48" i="48"/>
  <c r="O47" i="48"/>
  <c r="N47" i="48"/>
  <c r="L47" i="48"/>
  <c r="K47" i="48"/>
  <c r="J47" i="48"/>
  <c r="F47" i="48"/>
  <c r="E47" i="48"/>
  <c r="D47" i="48"/>
  <c r="O46" i="48"/>
  <c r="N46" i="48"/>
  <c r="L46" i="48"/>
  <c r="K46" i="48"/>
  <c r="J46" i="48"/>
  <c r="F46" i="48"/>
  <c r="E46" i="48"/>
  <c r="D46" i="48"/>
  <c r="O45" i="48"/>
  <c r="N45" i="48"/>
  <c r="L45" i="48"/>
  <c r="K45" i="48"/>
  <c r="J45" i="48"/>
  <c r="F45" i="48"/>
  <c r="E45" i="48"/>
  <c r="D45" i="48"/>
  <c r="O44" i="48"/>
  <c r="N44" i="48"/>
  <c r="L44" i="48"/>
  <c r="K44" i="48"/>
  <c r="J44" i="48"/>
  <c r="F44" i="48"/>
  <c r="E44" i="48"/>
  <c r="D44" i="48"/>
  <c r="O43" i="48"/>
  <c r="N43" i="48"/>
  <c r="L43" i="48"/>
  <c r="K43" i="48"/>
  <c r="J43" i="48"/>
  <c r="F43" i="48"/>
  <c r="E43" i="48"/>
  <c r="D43" i="48"/>
  <c r="O42" i="48"/>
  <c r="N42" i="48"/>
  <c r="L42" i="48"/>
  <c r="K42" i="48"/>
  <c r="J42" i="48"/>
  <c r="F42" i="48"/>
  <c r="E42" i="48"/>
  <c r="D42" i="48"/>
  <c r="O41" i="48"/>
  <c r="N41" i="48"/>
  <c r="L41" i="48"/>
  <c r="K41" i="48"/>
  <c r="J41" i="48"/>
  <c r="F41" i="48"/>
  <c r="E41" i="48"/>
  <c r="D41" i="48"/>
  <c r="O40" i="48"/>
  <c r="N40" i="48"/>
  <c r="L40" i="48"/>
  <c r="K40" i="48"/>
  <c r="J40" i="48"/>
  <c r="F40" i="48"/>
  <c r="E40" i="48"/>
  <c r="D40" i="48"/>
  <c r="O39" i="48"/>
  <c r="N39" i="48"/>
  <c r="L39" i="48"/>
  <c r="K39" i="48"/>
  <c r="J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K30" i="47"/>
  <c r="K29" i="47"/>
  <c r="K28" i="47"/>
  <c r="K27" i="47"/>
  <c r="K26" i="47"/>
  <c r="K25" i="47"/>
  <c r="O24" i="47"/>
  <c r="N24" i="47"/>
  <c r="L24" i="47"/>
  <c r="K24" i="47"/>
  <c r="F24" i="47"/>
  <c r="O23" i="47"/>
  <c r="N23" i="47"/>
  <c r="L23" i="47"/>
  <c r="K23" i="47"/>
  <c r="F23" i="47"/>
  <c r="O22" i="47"/>
  <c r="N22" i="47"/>
  <c r="L22" i="47"/>
  <c r="K22" i="47"/>
  <c r="F22" i="47"/>
  <c r="O21" i="47"/>
  <c r="N21" i="47"/>
  <c r="L21" i="47"/>
  <c r="K21" i="47"/>
  <c r="F21" i="47"/>
  <c r="O20" i="47"/>
  <c r="N20" i="47"/>
  <c r="L20" i="47"/>
  <c r="K20" i="47"/>
  <c r="F20" i="47"/>
  <c r="O19" i="47"/>
  <c r="N19" i="47"/>
  <c r="L19" i="47"/>
  <c r="K19" i="47"/>
  <c r="F19" i="47"/>
  <c r="O18" i="47"/>
  <c r="N18" i="47"/>
  <c r="L18" i="47"/>
  <c r="K18" i="47"/>
  <c r="F18" i="47"/>
  <c r="O17" i="47"/>
  <c r="N17" i="47"/>
  <c r="L17" i="47"/>
  <c r="K17" i="47"/>
  <c r="F17" i="47"/>
  <c r="O16" i="47"/>
  <c r="N16" i="47"/>
  <c r="L16" i="47"/>
  <c r="K16" i="47"/>
  <c r="F16" i="47"/>
  <c r="O15" i="47"/>
  <c r="N15" i="47"/>
  <c r="L15" i="47"/>
  <c r="K15" i="47"/>
  <c r="F15" i="47"/>
  <c r="O14" i="47"/>
  <c r="N14" i="47"/>
  <c r="L14" i="47"/>
  <c r="K14" i="47"/>
  <c r="F14" i="47"/>
  <c r="O13" i="47"/>
  <c r="N13" i="47"/>
  <c r="L13" i="47"/>
  <c r="K13" i="47"/>
  <c r="F13" i="47"/>
  <c r="O12" i="47"/>
  <c r="N12" i="47"/>
  <c r="L12" i="47"/>
  <c r="K12" i="47"/>
  <c r="F12" i="47"/>
  <c r="O11" i="47"/>
  <c r="N11" i="47"/>
  <c r="L11" i="47"/>
  <c r="K11" i="47"/>
  <c r="F11" i="47"/>
  <c r="O10" i="47"/>
  <c r="N10" i="47"/>
  <c r="L10" i="47"/>
  <c r="K10" i="47"/>
  <c r="F10" i="47"/>
  <c r="O9" i="47"/>
  <c r="N9" i="47"/>
  <c r="L9" i="47"/>
  <c r="K9" i="47"/>
  <c r="F9" i="47"/>
  <c r="O8" i="47"/>
  <c r="N8" i="47"/>
  <c r="L8" i="47"/>
  <c r="K8" i="47"/>
  <c r="F8" i="47"/>
  <c r="O7" i="47"/>
  <c r="N7" i="47"/>
  <c r="L7" i="47"/>
  <c r="K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O40" i="46"/>
  <c r="N40" i="46"/>
  <c r="L40" i="46"/>
  <c r="F40" i="46"/>
  <c r="E40" i="46"/>
  <c r="D40" i="46"/>
  <c r="O39" i="46"/>
  <c r="N39" i="46"/>
  <c r="L39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C6" i="46"/>
  <c r="B6" i="46"/>
  <c r="N5" i="46"/>
  <c r="J5" i="46"/>
  <c r="H5" i="46"/>
  <c r="D5" i="46"/>
  <c r="I12" i="49" l="1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F95" i="48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P33" i="47"/>
  <c r="P96" i="46"/>
  <c r="P39" i="48"/>
  <c r="P41" i="48"/>
  <c r="P43" i="48"/>
  <c r="P45" i="48"/>
  <c r="P47" i="48"/>
  <c r="P49" i="48"/>
  <c r="P57" i="48"/>
  <c r="P5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J33" i="2"/>
  <c r="C33" i="2"/>
  <c r="D33" i="2"/>
  <c r="D13" i="2"/>
  <c r="C13" i="2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J32" i="36"/>
  <c r="E32" i="36"/>
  <c r="D32" i="36"/>
  <c r="O31" i="36"/>
  <c r="N31" i="36"/>
  <c r="L31" i="36"/>
  <c r="K31" i="36"/>
  <c r="J31" i="36"/>
  <c r="F31" i="36"/>
  <c r="E31" i="36"/>
  <c r="D31" i="36"/>
  <c r="O30" i="36"/>
  <c r="N30" i="36"/>
  <c r="L30" i="36"/>
  <c r="K30" i="36"/>
  <c r="J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J69" i="3"/>
  <c r="K69" i="3"/>
  <c r="L69" i="3"/>
  <c r="J70" i="3"/>
  <c r="K70" i="3"/>
  <c r="L70" i="3"/>
  <c r="J71" i="3"/>
  <c r="K71" i="3"/>
  <c r="L71" i="3"/>
  <c r="J72" i="3"/>
  <c r="K72" i="3"/>
  <c r="L72" i="3"/>
  <c r="J73" i="3"/>
  <c r="K73" i="3"/>
  <c r="L73" i="3"/>
  <c r="J74" i="3"/>
  <c r="K74" i="3"/>
  <c r="L74" i="3"/>
  <c r="J75" i="3"/>
  <c r="K75" i="3"/>
  <c r="L75" i="3"/>
  <c r="J76" i="3"/>
  <c r="K76" i="3"/>
  <c r="L76" i="3"/>
  <c r="J77" i="3"/>
  <c r="K77" i="3"/>
  <c r="L77" i="3"/>
  <c r="J78" i="3"/>
  <c r="K78" i="3"/>
  <c r="L78" i="3"/>
  <c r="J79" i="3"/>
  <c r="K79" i="3"/>
  <c r="L79" i="3"/>
  <c r="J80" i="3"/>
  <c r="K80" i="3"/>
  <c r="L80" i="3"/>
  <c r="J81" i="3"/>
  <c r="K81" i="3"/>
  <c r="J82" i="3"/>
  <c r="K82" i="3"/>
  <c r="J83" i="3"/>
  <c r="K83" i="3"/>
  <c r="J84" i="3"/>
  <c r="K84" i="3"/>
  <c r="L84" i="3"/>
  <c r="J85" i="3"/>
  <c r="K85" i="3"/>
  <c r="L85" i="3"/>
  <c r="J86" i="3"/>
  <c r="K86" i="3"/>
  <c r="L86" i="3"/>
  <c r="J87" i="3"/>
  <c r="K87" i="3"/>
  <c r="J88" i="3"/>
  <c r="K88" i="3"/>
  <c r="J89" i="3"/>
  <c r="K89" i="3"/>
  <c r="J90" i="3"/>
  <c r="K90" i="3"/>
  <c r="J91" i="3"/>
  <c r="K91" i="3"/>
  <c r="J92" i="3"/>
  <c r="K92" i="3"/>
  <c r="J93" i="3"/>
  <c r="K93" i="3"/>
  <c r="J94" i="3"/>
  <c r="K94" i="3"/>
  <c r="J96" i="3"/>
  <c r="K96" i="3"/>
  <c r="L96" i="3"/>
  <c r="K68" i="3"/>
  <c r="J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K32" i="3"/>
  <c r="J32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E32" i="3"/>
  <c r="D32" i="3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20" i="2" l="1"/>
  <c r="I20" i="2"/>
  <c r="P32" i="47"/>
  <c r="P61" i="47"/>
  <c r="P50" i="2"/>
  <c r="O10" i="2"/>
  <c r="O30" i="2"/>
  <c r="C20" i="2"/>
  <c r="O6" i="36"/>
  <c r="C38" i="36"/>
  <c r="O67" i="36"/>
  <c r="L46" i="2"/>
  <c r="F46" i="2"/>
  <c r="K45" i="2"/>
  <c r="E45" i="2"/>
  <c r="E46" i="2"/>
  <c r="K46" i="2"/>
  <c r="P95" i="47"/>
  <c r="P13" i="2"/>
  <c r="D20" i="2"/>
  <c r="E62" i="47"/>
  <c r="P61" i="48"/>
  <c r="O38" i="36"/>
  <c r="C67" i="36"/>
  <c r="H67" i="36"/>
  <c r="J38" i="36"/>
  <c r="N6" i="36"/>
  <c r="I40" i="2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J60" i="2"/>
  <c r="O50" i="2"/>
  <c r="Q34" i="2"/>
  <c r="Q28" i="2"/>
  <c r="Q29" i="2"/>
  <c r="G10" i="2"/>
  <c r="Q57" i="2"/>
  <c r="Q56" i="2"/>
  <c r="Q54" i="2"/>
  <c r="Q49" i="2"/>
  <c r="P33" i="2"/>
  <c r="Q39" i="2"/>
  <c r="J40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J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E8" i="2" l="1"/>
  <c r="E9" i="2"/>
  <c r="Q30" i="2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  <c r="AI63" i="89"/>
</calcChain>
</file>

<file path=xl/sharedStrings.xml><?xml version="1.0" encoding="utf-8"?>
<sst xmlns="http://schemas.openxmlformats.org/spreadsheetml/2006/main" count="2026" uniqueCount="238">
  <si>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</si>
  <si>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</si>
  <si>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</si>
  <si>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</si>
  <si>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</si>
  <si>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</si>
  <si>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</si>
  <si>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</si>
  <si>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</si>
  <si>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</si>
  <si>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</si>
  <si>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</si>
  <si>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</si>
  <si>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</si>
  <si>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</si>
  <si>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</si>
  <si>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</si>
  <si>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</si>
  <si>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</si>
  <si>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</si>
  <si>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</si>
  <si>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</si>
  <si>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</si>
  <si>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</si>
  <si>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</si>
  <si>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</si>
  <si>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</si>
  <si>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</si>
  <si>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</si>
  <si>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</si>
  <si>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</si>
  <si>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</si>
  <si>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</si>
  <si>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</si>
  <si>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</si>
  <si>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</si>
  <si>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</si>
  <si>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</si>
  <si>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</si>
  <si>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</si>
  <si>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</si>
  <si>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</si>
  <si>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</si>
  <si>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</si>
  <si>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</si>
  <si>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</si>
  <si>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</si>
  <si>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</si>
  <si>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</si>
  <si>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</si>
  <si>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</si>
  <si>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</si>
  <si>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</si>
  <si>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</si>
  <si>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</si>
  <si>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</si>
  <si>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</si>
  <si>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</si>
  <si>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</si>
  <si>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</si>
  <si>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</si>
  <si>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</si>
  <si>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</si>
  <si>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</si>
  <si>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</si>
  <si>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</si>
  <si>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</si>
  <si>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</si>
  <si>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</si>
  <si>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</si>
  <si>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</si>
  <si>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</si>
  <si>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</si>
  <si>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</si>
  <si>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</si>
  <si>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</si>
  <si>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</si>
  <si>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</si>
  <si>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</si>
  <si>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</si>
  <si>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</si>
  <si>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</si>
  <si>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</si>
  <si>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</si>
  <si>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</si>
  <si>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</si>
  <si>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</si>
  <si>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</si>
  <si>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</si>
  <si>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</si>
  <si>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</si>
  <si>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</si>
  <si>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</si>
  <si>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</si>
  <si>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</si>
  <si>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</si>
  <si>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</si>
  <si>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</si>
  <si>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</si>
  <si>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</si>
  <si>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</si>
  <si>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</si>
  <si>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</si>
  <si>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</si>
  <si>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</si>
  <si>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</si>
  <si>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2015 - Ddados Definitivos Revistos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</si>
  <si>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</si>
  <si>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</si>
  <si>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</si>
  <si>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</si>
  <si>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</si>
  <si>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</si>
  <si>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</si>
  <si>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</si>
  <si>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</si>
  <si>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2020 - Dados Definitivos - 9 de setembro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</si>
  <si>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</si>
  <si>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</si>
  <si>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</si>
  <si>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</si>
  <si>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</si>
  <si>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</si>
  <si>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</si>
  <si>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</si>
  <si>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</si>
  <si>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</si>
  <si>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</si>
  <si>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</si>
  <si>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</si>
  <si>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</si>
  <si>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</si>
  <si>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</si>
  <si>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</si>
  <si>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</si>
  <si>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</si>
  <si>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</si>
  <si>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</si>
  <si>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</si>
  <si>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</si>
  <si>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</si>
  <si>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</si>
  <si>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</si>
  <si>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</si>
  <si>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</si>
  <si>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2021  - Dados Definitivos - 09-08-2022</t>
  </si>
  <si>
    <t>2007/2022</t>
  </si>
  <si>
    <t>D       2023/2022</t>
  </si>
  <si>
    <t>2023 /2022</t>
  </si>
  <si>
    <t>2023 / 2022</t>
  </si>
  <si>
    <t>2023/2022</t>
  </si>
  <si>
    <t>2022 - Dados Definitivos a 10-08-2023</t>
  </si>
  <si>
    <t>Dezembro 2023 versus Dezembro 2022</t>
  </si>
  <si>
    <t>Exportações por Tipo de Produto - dezembro 2023 vs dezembro 2022</t>
  </si>
  <si>
    <t>5 - Exportações por Tipo de produto - dezembro 2023 vs dezembro 2022</t>
  </si>
  <si>
    <t>Evolução das Exportações de Vinho (NC 2204) por Mercado / Acondicionamento - dezembro 2023 vs dezembro 2022</t>
  </si>
  <si>
    <t>7 - Evolução das Exportações de Vinho (NC 2204) por Mercado / Acondicionamento - dezembro 2023 vs dezembro 2022</t>
  </si>
  <si>
    <t>9 - Evolução das Exportações com Destino a uma Selecção de Mercado - dezembro 2023 vs dezembro 2022</t>
  </si>
  <si>
    <t>jan-dez</t>
  </si>
  <si>
    <t>Evolução das Exportações com Destino a uma Seleção de Mercados (NC 2204) - dezembro 2023 vs dezembro 2022</t>
  </si>
  <si>
    <t>FRANCA</t>
  </si>
  <si>
    <t>E.U.AMERICA</t>
  </si>
  <si>
    <t>REINO UNIDO</t>
  </si>
  <si>
    <t>BRASIL</t>
  </si>
  <si>
    <t>PAISES BAIXOS</t>
  </si>
  <si>
    <t>ALEMANHA</t>
  </si>
  <si>
    <t>CANADA</t>
  </si>
  <si>
    <t>ANGOLA</t>
  </si>
  <si>
    <t>BELGICA</t>
  </si>
  <si>
    <t>POLONIA</t>
  </si>
  <si>
    <t>SUICA</t>
  </si>
  <si>
    <t>SUECIA</t>
  </si>
  <si>
    <t>DINAMARCA</t>
  </si>
  <si>
    <t>ESPANHA</t>
  </si>
  <si>
    <t>PAISES PT N/ DETERM.</t>
  </si>
  <si>
    <t>NORUEGA</t>
  </si>
  <si>
    <t>FEDERAÇÃO RUSSA</t>
  </si>
  <si>
    <t>FINLANDIA</t>
  </si>
  <si>
    <t>LUXEMBURGO</t>
  </si>
  <si>
    <t>GUINE BISSAU</t>
  </si>
  <si>
    <t>CHINA</t>
  </si>
  <si>
    <t>IRLANDA</t>
  </si>
  <si>
    <t>JAPAO</t>
  </si>
  <si>
    <t>ITALIA</t>
  </si>
  <si>
    <t>MACAU</t>
  </si>
  <si>
    <t>LETONIA</t>
  </si>
  <si>
    <t>ROMENIA</t>
  </si>
  <si>
    <t>AUSTRIA</t>
  </si>
  <si>
    <t>REP. CHECA</t>
  </si>
  <si>
    <t>ESTONIA</t>
  </si>
  <si>
    <t>LITUANIA</t>
  </si>
  <si>
    <t>REINO UNIDO (IRLANDA DO NORTE)</t>
  </si>
  <si>
    <t>CHIPRE</t>
  </si>
  <si>
    <t>REP. ESLOVACA</t>
  </si>
  <si>
    <t>HUNGRIA</t>
  </si>
  <si>
    <t>COREIA DO SUL</t>
  </si>
  <si>
    <t>MOCAMBIQUE</t>
  </si>
  <si>
    <t>UCRANIA</t>
  </si>
  <si>
    <t>AUSTRALIA</t>
  </si>
  <si>
    <t>S.TOME PRINCIPE</t>
  </si>
  <si>
    <t>CABO VERDE</t>
  </si>
  <si>
    <t>EMIRATOS ARABES</t>
  </si>
  <si>
    <t>ISRAEL</t>
  </si>
  <si>
    <t>COLOMBIA</t>
  </si>
  <si>
    <t>MEXICO</t>
  </si>
  <si>
    <t>SINGAPURA</t>
  </si>
  <si>
    <t>SUAZILANDIA</t>
  </si>
  <si>
    <t>TURQUIA</t>
  </si>
  <si>
    <t>BIELORRUSSIA</t>
  </si>
  <si>
    <t>GRECIA</t>
  </si>
  <si>
    <t>NOVA ZELANDIA</t>
  </si>
  <si>
    <t>NIGERIA</t>
  </si>
  <si>
    <t>INDONESIA</t>
  </si>
  <si>
    <t>BULGARIA</t>
  </si>
  <si>
    <t>AFRICA DO SUL</t>
  </si>
  <si>
    <t>TAIWAN</t>
  </si>
  <si>
    <t>URUGUAI</t>
  </si>
  <si>
    <t>GANA</t>
  </si>
  <si>
    <t>ISLANDIA</t>
  </si>
  <si>
    <t>RUANDA</t>
  </si>
  <si>
    <t>ESLOVENIA</t>
  </si>
  <si>
    <t>FILIPINAS</t>
  </si>
  <si>
    <t>MARROCOS</t>
  </si>
  <si>
    <t>INDIA</t>
  </si>
  <si>
    <t>TIMOR LESTE</t>
  </si>
  <si>
    <t>VENEZUELA</t>
  </si>
  <si>
    <t>PROV/ABAST.BORDO PT</t>
  </si>
  <si>
    <t>MALTA</t>
  </si>
  <si>
    <t>CATAR</t>
  </si>
  <si>
    <t>HONG-KONG</t>
  </si>
  <si>
    <t>ANDORRA</t>
  </si>
  <si>
    <t>COSTA DO MARFIM</t>
  </si>
  <si>
    <t>REP.DOMINICANA</t>
  </si>
  <si>
    <t>ARGENTINA</t>
  </si>
  <si>
    <t>TAILANDIA</t>
  </si>
  <si>
    <t>CAZAQUISTAO</t>
  </si>
  <si>
    <t>QUENIA</t>
  </si>
  <si>
    <t>PARAGUAI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</si>
</sst>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6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62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6" fillId="0" borderId="24" xfId="0" applyFont="1" applyBorder="1"/>
    <xf numFmtId="3" fontId="0" fillId="0" borderId="31" xfId="0" applyNumberFormat="1" applyBorder="1"/>
    <xf numFmtId="4" fontId="0" fillId="0" borderId="24" xfId="0" applyNumberFormat="1" applyBorder="1"/>
    <xf numFmtId="4" fontId="0" fillId="0" borderId="33" xfId="0" applyNumberFormat="1" applyBorder="1"/>
    <xf numFmtId="3" fontId="0" fillId="0" borderId="6" xfId="0" applyNumberFormat="1" applyBorder="1" applyProtection="1">
      <protection locked="0"/>
    </xf>
    <xf numFmtId="3" fontId="0" fillId="0" borderId="84" xfId="0" applyNumberFormat="1" applyBorder="1" applyProtection="1">
      <protection locked="0"/>
    </xf>
    <xf numFmtId="3" fontId="0" fillId="0" borderId="7" xfId="0" applyNumberFormat="1" applyBorder="1" applyProtection="1">
      <protection locked="0"/>
    </xf>
    <xf numFmtId="164" fontId="5" fillId="0" borderId="5" xfId="0" applyNumberFormat="1" applyFont="1" applyBorder="1"/>
    <xf numFmtId="0" fontId="15" fillId="0" borderId="0" xfId="0" applyFont="1" applyAlignment="1">
      <alignment horizontal="center"/>
    </xf>
    <xf numFmtId="0" fontId="9" fillId="2" borderId="74" xfId="0" applyFont="1" applyFill="1" applyBorder="1" applyAlignment="1">
      <alignment horizontal="center" vertical="center" wrapText="1"/>
    </xf>
    <xf numFmtId="0" fontId="9" fillId="2" borderId="82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91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'1'!$B$6:$Q$6</c:f>
              <c:numCache>
                <c:formatCode>#,##0</c:formatCode>
                <c:ptCount val="16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938781.55699999968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'1'!$B$30:$Q$30</c:f>
              <c:numCache>
                <c:formatCode>#,##0</c:formatCode>
                <c:ptCount val="16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2787.6490000000008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'1'!$B$32:$Q$32</c:f>
              <c:numCache>
                <c:formatCode>#,##0</c:formatCode>
                <c:ptCount val="16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518438.1660000002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1660104986879E-2"/>
          <c:y val="0.1581353248625243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'1'!$B$8:$Q$8</c:f>
              <c:numCache>
                <c:formatCode>#,##0</c:formatCode>
                <c:ptCount val="16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197368.76900000003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'1'!$B$10:$Q$10</c:f>
              <c:numCache>
                <c:formatCode>#,##0</c:formatCode>
                <c:ptCount val="16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741412.78799999971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'1'!$B$17:$Q$17</c:f>
              <c:numCache>
                <c:formatCode>#,##0</c:formatCode>
                <c:ptCount val="16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417555.74200000014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'1'!$B$19:$Q$19</c:f>
              <c:numCache>
                <c:formatCode>#,##0</c:formatCode>
                <c:ptCount val="16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194581.12000000002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'1'!$B$21:$Q$21</c:f>
              <c:numCache>
                <c:formatCode>#,##0</c:formatCode>
                <c:ptCount val="16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222974.62200000012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'1'!$B$28:$Q$28</c:f>
              <c:numCache>
                <c:formatCode>#,##0</c:formatCode>
                <c:ptCount val="16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521225.81500000018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5</xdr:row>
      <xdr:rowOff>76200</xdr:rowOff>
    </xdr:from>
    <xdr:to>
      <xdr:col>18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76200</xdr:colOff>
      <xdr:row>7</xdr:row>
      <xdr:rowOff>0</xdr:rowOff>
    </xdr:from>
    <xdr:to>
      <xdr:col>18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76200</xdr:colOff>
      <xdr:row>9</xdr:row>
      <xdr:rowOff>0</xdr:rowOff>
    </xdr:from>
    <xdr:to>
      <xdr:col>18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11</xdr:row>
      <xdr:rowOff>0</xdr:rowOff>
    </xdr:from>
    <xdr:to>
      <xdr:col>17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16</xdr:row>
      <xdr:rowOff>28575</xdr:rowOff>
    </xdr:from>
    <xdr:to>
      <xdr:col>17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18</xdr:row>
      <xdr:rowOff>76200</xdr:rowOff>
    </xdr:from>
    <xdr:to>
      <xdr:col>17</xdr:col>
      <xdr:colOff>1219200</xdr:colOff>
      <xdr:row>19</xdr:row>
      <xdr:rowOff>276225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20</xdr:row>
      <xdr:rowOff>0</xdr:rowOff>
    </xdr:from>
    <xdr:to>
      <xdr:col>17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0</xdr:colOff>
      <xdr:row>22</xdr:row>
      <xdr:rowOff>0</xdr:rowOff>
    </xdr:from>
    <xdr:to>
      <xdr:col>17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47625</xdr:colOff>
      <xdr:row>27</xdr:row>
      <xdr:rowOff>104775</xdr:rowOff>
    </xdr:from>
    <xdr:to>
      <xdr:col>18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47625</xdr:colOff>
      <xdr:row>28</xdr:row>
      <xdr:rowOff>352424</xdr:rowOff>
    </xdr:from>
    <xdr:to>
      <xdr:col>18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57150</xdr:colOff>
      <xdr:row>31</xdr:row>
      <xdr:rowOff>95250</xdr:rowOff>
    </xdr:from>
    <xdr:to>
      <xdr:col>18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tabSelected="1" zoomScaleNormal="100" workbookViewId="0">
      <selection activeCell="P22" sqref="P22"/>
    </sheetView>
  </sheetViews>
  <sheetFormatPr defaultRowHeight="15" x14ac:dyDescent="0.25"/>
  <cols>
    <col min="1" max="1" width="3.140625" customWidth="1"/>
  </cols>
  <sheetData>
    <row r="2" spans="2:11" ht="15.75" x14ac:dyDescent="0.25">
      <c r="E2" s="305" t="s">
        <v>25</v>
      </c>
      <c r="F2" s="305"/>
      <c r="G2" s="305"/>
      <c r="H2" s="305"/>
      <c r="I2" s="305"/>
      <c r="J2" s="305"/>
      <c r="K2" s="305"/>
    </row>
    <row r="3" spans="2:11" ht="15.75" x14ac:dyDescent="0.25">
      <c r="E3" s="305" t="s">
        <v>152</v>
      </c>
      <c r="F3" s="305"/>
      <c r="G3" s="305"/>
      <c r="H3" s="305"/>
      <c r="I3" s="305"/>
      <c r="J3" s="305"/>
      <c r="K3" s="305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154</v>
      </c>
    </row>
    <row r="19" spans="2:8" ht="15.95" customHeight="1" x14ac:dyDescent="0.25">
      <c r="B19" s="5"/>
    </row>
    <row r="20" spans="2:8" ht="15.95" customHeight="1" x14ac:dyDescent="0.25">
      <c r="B20" s="267" t="s">
        <v>107</v>
      </c>
    </row>
    <row r="21" spans="2:8" ht="15.95" customHeight="1" x14ac:dyDescent="0.25">
      <c r="B21" s="5"/>
    </row>
    <row r="22" spans="2:8" ht="15.95" customHeight="1" x14ac:dyDescent="0.25">
      <c r="B22" s="5" t="s">
        <v>156</v>
      </c>
    </row>
    <row r="23" spans="2:8" ht="15.95" customHeight="1" x14ac:dyDescent="0.25"/>
    <row r="24" spans="2:8" ht="15.95" customHeight="1" x14ac:dyDescent="0.25">
      <c r="B24" s="267" t="s">
        <v>108</v>
      </c>
    </row>
    <row r="25" spans="2:8" ht="15.95" customHeight="1" x14ac:dyDescent="0.25"/>
    <row r="26" spans="2:8" ht="15.95" customHeight="1" x14ac:dyDescent="0.25">
      <c r="B26" s="267" t="s">
        <v>157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117</v>
      </c>
    </row>
    <row r="29" spans="2:8" ht="15.95" customHeight="1" x14ac:dyDescent="0.25">
      <c r="B29" s="5"/>
    </row>
    <row r="30" spans="2:8" x14ac:dyDescent="0.25">
      <c r="B30" s="267" t="s">
        <v>118</v>
      </c>
    </row>
    <row r="31" spans="2:8" x14ac:dyDescent="0.25">
      <c r="B31" s="5"/>
    </row>
    <row r="32" spans="2:8" x14ac:dyDescent="0.25">
      <c r="B32" s="267" t="s">
        <v>119</v>
      </c>
    </row>
    <row r="33" spans="2:2" x14ac:dyDescent="0.25">
      <c r="B33" s="5"/>
    </row>
    <row r="34" spans="2:2" x14ac:dyDescent="0.25">
      <c r="B34" s="267" t="s">
        <v>120</v>
      </c>
    </row>
    <row r="36" spans="2:2" x14ac:dyDescent="0.25">
      <c r="B36" s="267" t="s">
        <v>121</v>
      </c>
    </row>
    <row r="38" spans="2:2" x14ac:dyDescent="0.25">
      <c r="B38" s="267" t="s">
        <v>122</v>
      </c>
    </row>
    <row r="39" spans="2:2" x14ac:dyDescent="0.25">
      <c r="B39" s="267"/>
    </row>
    <row r="40" spans="2:2" x14ac:dyDescent="0.25">
      <c r="B40" s="267" t="s">
        <v>123</v>
      </c>
    </row>
    <row r="42" spans="2:2" x14ac:dyDescent="0.25">
      <c r="B42" s="267" t="s">
        <v>124</v>
      </c>
    </row>
    <row r="44" spans="2:2" x14ac:dyDescent="0.25">
      <c r="B44" s="267" t="s">
        <v>125</v>
      </c>
    </row>
    <row r="46" spans="2:2" x14ac:dyDescent="0.25">
      <c r="B46" s="267" t="s">
        <v>109</v>
      </c>
    </row>
    <row r="48" spans="2:2" x14ac:dyDescent="0.25">
      <c r="B48" s="267" t="s">
        <v>110</v>
      </c>
    </row>
    <row r="50" spans="2:2" x14ac:dyDescent="0.25">
      <c r="B50" s="267" t="s">
        <v>111</v>
      </c>
    </row>
    <row r="52" spans="2:2" x14ac:dyDescent="0.25">
      <c r="B52" s="267" t="s">
        <v>112</v>
      </c>
    </row>
    <row r="54" spans="2:2" x14ac:dyDescent="0.25">
      <c r="B54" s="267" t="s">
        <v>126</v>
      </c>
    </row>
    <row r="56" spans="2:2" x14ac:dyDescent="0.25">
      <c r="B56" s="267" t="s">
        <v>127</v>
      </c>
    </row>
    <row r="58" spans="2:2" x14ac:dyDescent="0.25">
      <c r="B58" s="267" t="s">
        <v>128</v>
      </c>
    </row>
    <row r="60" spans="2:2" x14ac:dyDescent="0.25">
      <c r="B60" s="267" t="s">
        <v>129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topLeftCell="A81" zoomScaleNormal="100" workbookViewId="0">
      <selection activeCell="H96" sqref="H96:I96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54" t="s">
        <v>3</v>
      </c>
      <c r="B4" s="342" t="s">
        <v>1</v>
      </c>
      <c r="C4" s="340"/>
      <c r="D4" s="342" t="s">
        <v>104</v>
      </c>
      <c r="E4" s="340"/>
      <c r="F4" s="130" t="s">
        <v>0</v>
      </c>
      <c r="H4" s="352" t="s">
        <v>19</v>
      </c>
      <c r="I4" s="353"/>
      <c r="J4" s="342" t="s">
        <v>13</v>
      </c>
      <c r="K4" s="343"/>
      <c r="L4" s="130" t="s">
        <v>0</v>
      </c>
      <c r="N4" s="350" t="s">
        <v>22</v>
      </c>
      <c r="O4" s="340"/>
      <c r="P4" s="130" t="s">
        <v>0</v>
      </c>
    </row>
    <row r="5" spans="1:17" x14ac:dyDescent="0.25">
      <c r="A5" s="355"/>
      <c r="B5" s="345" t="s">
        <v>158</v>
      </c>
      <c r="C5" s="347"/>
      <c r="D5" s="345" t="str">
        <f>B5</f>
        <v>jan-dez</v>
      </c>
      <c r="E5" s="347"/>
      <c r="F5" s="131" t="s">
        <v>149</v>
      </c>
      <c r="H5" s="348" t="str">
        <f>B5</f>
        <v>jan-dez</v>
      </c>
      <c r="I5" s="347"/>
      <c r="J5" s="345" t="str">
        <f>B5</f>
        <v>jan-dez</v>
      </c>
      <c r="K5" s="346"/>
      <c r="L5" s="131" t="str">
        <f>F5</f>
        <v>2023 / 2022</v>
      </c>
      <c r="N5" s="348" t="str">
        <f>B5</f>
        <v>jan-dez</v>
      </c>
      <c r="O5" s="346"/>
      <c r="P5" s="131" t="str">
        <f>L5</f>
        <v>2023 / 2022</v>
      </c>
    </row>
    <row r="6" spans="1:17" ht="19.5" customHeight="1" thickBot="1" x14ac:dyDescent="0.3">
      <c r="A6" s="356"/>
      <c r="B6" s="99">
        <v>2022</v>
      </c>
      <c r="C6" s="134">
        <v>2023</v>
      </c>
      <c r="D6" s="99">
        <f>B6</f>
        <v>2022</v>
      </c>
      <c r="E6" s="134">
        <f>C6</f>
        <v>2023</v>
      </c>
      <c r="F6" s="131" t="s">
        <v>1</v>
      </c>
      <c r="H6" s="25">
        <f>B6</f>
        <v>2022</v>
      </c>
      <c r="I6" s="134">
        <f>C6</f>
        <v>2023</v>
      </c>
      <c r="J6" s="99">
        <f>B6</f>
        <v>2022</v>
      </c>
      <c r="K6" s="134">
        <f>C6</f>
        <v>2023</v>
      </c>
      <c r="L6" s="260">
        <v>1000</v>
      </c>
      <c r="N6" s="25">
        <f>B6</f>
        <v>2022</v>
      </c>
      <c r="O6" s="134">
        <f>C6</f>
        <v>2023</v>
      </c>
      <c r="P6" s="132"/>
    </row>
    <row r="7" spans="1:17" ht="20.100000000000001" customHeight="1" x14ac:dyDescent="0.25">
      <c r="A7" s="8" t="s">
        <v>160</v>
      </c>
      <c r="B7" s="19">
        <v>392233.41000000032</v>
      </c>
      <c r="C7" s="147">
        <v>342650.84999999992</v>
      </c>
      <c r="D7" s="214">
        <f>B7/$B$33</f>
        <v>0.12055462859545077</v>
      </c>
      <c r="E7" s="246">
        <f>C7/$C$33</f>
        <v>0.10725638863511182</v>
      </c>
      <c r="F7" s="52">
        <f>(C7-B7)/B7</f>
        <v>-0.12641085317031092</v>
      </c>
      <c r="H7" s="19">
        <v>109880.32699999998</v>
      </c>
      <c r="I7" s="147">
        <v>103532.52199999992</v>
      </c>
      <c r="J7" s="214">
        <f t="shared" ref="J7:J32" si="0">H7/$H$33</f>
        <v>0.11702302784813465</v>
      </c>
      <c r="K7" s="246">
        <f>I7/$I$33</f>
        <v>0.1115581164212788</v>
      </c>
      <c r="L7" s="52">
        <f>(I7-H7)/H7</f>
        <v>-5.7770168448807516E-2</v>
      </c>
      <c r="N7" s="40">
        <f t="shared" ref="N7:N33" si="1">(H7/B7)*10</f>
        <v>2.8014015175300822</v>
      </c>
      <c r="O7" s="149">
        <f t="shared" ref="O7:O33" si="2">(I7/C7)*10</f>
        <v>3.0215165670827888</v>
      </c>
      <c r="P7" s="52">
        <f>(O7-N7)/N7</f>
        <v>7.8573188518429871E-2</v>
      </c>
      <c r="Q7" s="2"/>
    </row>
    <row r="8" spans="1:17" ht="20.100000000000001" customHeight="1" x14ac:dyDescent="0.25">
      <c r="A8" s="8" t="s">
        <v>161</v>
      </c>
      <c r="B8" s="19">
        <v>247441.19999999978</v>
      </c>
      <c r="C8" s="140">
        <v>233242.63000000009</v>
      </c>
      <c r="D8" s="214">
        <f t="shared" ref="D8:D32" si="3">B8/$B$33</f>
        <v>7.6052118979901787E-2</v>
      </c>
      <c r="E8" s="215">
        <f t="shared" ref="E8:E32" si="4">C8/$C$33</f>
        <v>7.3009485222510342E-2</v>
      </c>
      <c r="F8" s="52">
        <f t="shared" ref="F8:F33" si="5">(C8-B8)/B8</f>
        <v>-5.7381592071165589E-2</v>
      </c>
      <c r="H8" s="19">
        <v>105989.36600000002</v>
      </c>
      <c r="I8" s="140">
        <v>100128.58099999998</v>
      </c>
      <c r="J8" s="214">
        <f t="shared" si="0"/>
        <v>0.11287913740031136</v>
      </c>
      <c r="K8" s="215">
        <f t="shared" ref="K8:K32" si="6">I8/$I$33</f>
        <v>0.10789031002543771</v>
      </c>
      <c r="L8" s="52">
        <f t="shared" ref="L8:L33" si="7">(I8-H8)/H8</f>
        <v>-5.5295971861932317E-2</v>
      </c>
      <c r="N8" s="40">
        <f t="shared" si="1"/>
        <v>4.283416262126118</v>
      </c>
      <c r="O8" s="143">
        <f t="shared" si="2"/>
        <v>4.2928936704237959</v>
      </c>
      <c r="P8" s="52">
        <f t="shared" ref="P8:P33" si="8">(O8-N8)/N8</f>
        <v>2.2125816679263474E-3</v>
      </c>
      <c r="Q8" s="2"/>
    </row>
    <row r="9" spans="1:17" ht="20.100000000000001" customHeight="1" x14ac:dyDescent="0.25">
      <c r="A9" s="8" t="s">
        <v>162</v>
      </c>
      <c r="B9" s="19">
        <v>233339.94000000015</v>
      </c>
      <c r="C9" s="140">
        <v>229661.33000000007</v>
      </c>
      <c r="D9" s="214">
        <f t="shared" si="3"/>
        <v>7.1718035960232865E-2</v>
      </c>
      <c r="E9" s="215">
        <f t="shared" si="4"/>
        <v>7.1888468582338785E-2</v>
      </c>
      <c r="F9" s="52">
        <f t="shared" si="5"/>
        <v>-1.5765025053148085E-2</v>
      </c>
      <c r="H9" s="19">
        <v>83508.822999999975</v>
      </c>
      <c r="I9" s="140">
        <v>87548.672999999966</v>
      </c>
      <c r="J9" s="214">
        <f t="shared" si="0"/>
        <v>8.8937260984798011E-2</v>
      </c>
      <c r="K9" s="215">
        <f t="shared" si="6"/>
        <v>9.4335237531086816E-2</v>
      </c>
      <c r="L9" s="52">
        <f t="shared" si="7"/>
        <v>4.8376325457251297E-2</v>
      </c>
      <c r="N9" s="40">
        <f t="shared" si="1"/>
        <v>3.5788482246116944</v>
      </c>
      <c r="O9" s="143">
        <f t="shared" si="2"/>
        <v>3.8120772443493181</v>
      </c>
      <c r="P9" s="52">
        <f t="shared" si="8"/>
        <v>6.5168737286401421E-2</v>
      </c>
      <c r="Q9" s="2"/>
    </row>
    <row r="10" spans="1:17" ht="20.100000000000001" customHeight="1" x14ac:dyDescent="0.25">
      <c r="A10" s="8" t="s">
        <v>163</v>
      </c>
      <c r="B10" s="19">
        <v>237389.06999999983</v>
      </c>
      <c r="C10" s="140">
        <v>258548.31</v>
      </c>
      <c r="D10" s="214">
        <f t="shared" si="3"/>
        <v>7.2962553512382886E-2</v>
      </c>
      <c r="E10" s="215">
        <f t="shared" si="4"/>
        <v>8.0930655850733696E-2</v>
      </c>
      <c r="F10" s="52">
        <f t="shared" si="5"/>
        <v>8.9133168599549173E-2</v>
      </c>
      <c r="H10" s="19">
        <v>70987.162999999986</v>
      </c>
      <c r="I10" s="140">
        <v>79915.14</v>
      </c>
      <c r="J10" s="214">
        <f t="shared" si="0"/>
        <v>7.5601638431682813E-2</v>
      </c>
      <c r="K10" s="215">
        <f t="shared" si="6"/>
        <v>8.6109971241141031E-2</v>
      </c>
      <c r="L10" s="52">
        <f t="shared" si="7"/>
        <v>0.1257688942999457</v>
      </c>
      <c r="N10" s="40">
        <f t="shared" si="1"/>
        <v>2.9903298833429877</v>
      </c>
      <c r="O10" s="143">
        <f t="shared" si="2"/>
        <v>3.0909171287950015</v>
      </c>
      <c r="P10" s="52">
        <f t="shared" si="8"/>
        <v>3.3637508026226198E-2</v>
      </c>
      <c r="Q10" s="2"/>
    </row>
    <row r="11" spans="1:17" ht="20.100000000000001" customHeight="1" x14ac:dyDescent="0.25">
      <c r="A11" s="8" t="s">
        <v>164</v>
      </c>
      <c r="B11" s="19">
        <v>132951.74999999983</v>
      </c>
      <c r="C11" s="140">
        <v>168553.47999999995</v>
      </c>
      <c r="D11" s="214">
        <f t="shared" si="3"/>
        <v>4.0863293217080071E-2</v>
      </c>
      <c r="E11" s="215">
        <f t="shared" si="4"/>
        <v>5.2760521553297031E-2</v>
      </c>
      <c r="F11" s="52">
        <f t="shared" si="5"/>
        <v>0.2677793259584787</v>
      </c>
      <c r="H11" s="19">
        <v>49035.485000000022</v>
      </c>
      <c r="I11" s="140">
        <v>53630.980999999992</v>
      </c>
      <c r="J11" s="214">
        <f t="shared" si="0"/>
        <v>5.2223005549499255E-2</v>
      </c>
      <c r="K11" s="215">
        <f t="shared" si="6"/>
        <v>5.7788326862021143E-2</v>
      </c>
      <c r="L11" s="52">
        <f t="shared" si="7"/>
        <v>9.3717763778618041E-2</v>
      </c>
      <c r="N11" s="40">
        <f t="shared" si="1"/>
        <v>3.6882165898530923</v>
      </c>
      <c r="O11" s="143">
        <f t="shared" si="2"/>
        <v>3.1818376576977236</v>
      </c>
      <c r="P11" s="52">
        <f t="shared" si="8"/>
        <v>-0.13729641950760232</v>
      </c>
      <c r="Q11" s="2"/>
    </row>
    <row r="12" spans="1:17" ht="20.100000000000001" customHeight="1" x14ac:dyDescent="0.25">
      <c r="A12" s="8" t="s">
        <v>165</v>
      </c>
      <c r="B12" s="19">
        <v>202497.2</v>
      </c>
      <c r="C12" s="140">
        <v>195944.1700000001</v>
      </c>
      <c r="D12" s="214">
        <f t="shared" si="3"/>
        <v>6.2238386927872091E-2</v>
      </c>
      <c r="E12" s="215">
        <f t="shared" si="4"/>
        <v>6.1334340913803173E-2</v>
      </c>
      <c r="F12" s="52">
        <f t="shared" si="5"/>
        <v>-3.2361089437285606E-2</v>
      </c>
      <c r="H12" s="19">
        <v>50012.590999999993</v>
      </c>
      <c r="I12" s="140">
        <v>49569.427000000054</v>
      </c>
      <c r="J12" s="214">
        <f t="shared" si="0"/>
        <v>5.3263627704260193E-2</v>
      </c>
      <c r="K12" s="215">
        <f t="shared" si="6"/>
        <v>5.3411930873296903E-2</v>
      </c>
      <c r="L12" s="52">
        <f t="shared" si="7"/>
        <v>-8.8610486107376218E-3</v>
      </c>
      <c r="N12" s="40">
        <f t="shared" si="1"/>
        <v>2.4697917304535562</v>
      </c>
      <c r="O12" s="143">
        <f t="shared" si="2"/>
        <v>2.5297729960529076</v>
      </c>
      <c r="P12" s="52">
        <f t="shared" si="8"/>
        <v>2.4285960981955516E-2</v>
      </c>
      <c r="Q12" s="2"/>
    </row>
    <row r="13" spans="1:17" ht="20.100000000000001" customHeight="1" x14ac:dyDescent="0.25">
      <c r="A13" s="8" t="s">
        <v>166</v>
      </c>
      <c r="B13" s="19">
        <v>124368.49</v>
      </c>
      <c r="C13" s="140">
        <v>123598.33</v>
      </c>
      <c r="D13" s="214">
        <f t="shared" si="3"/>
        <v>3.8225191273040762E-2</v>
      </c>
      <c r="E13" s="215">
        <f t="shared" si="4"/>
        <v>3.8688684172622959E-2</v>
      </c>
      <c r="F13" s="52">
        <f t="shared" si="5"/>
        <v>-6.1925653354801E-3</v>
      </c>
      <c r="H13" s="19">
        <v>51873.288000000008</v>
      </c>
      <c r="I13" s="140">
        <v>49261.856000000014</v>
      </c>
      <c r="J13" s="214">
        <f t="shared" si="0"/>
        <v>5.5245278130618518E-2</v>
      </c>
      <c r="K13" s="215">
        <f t="shared" si="6"/>
        <v>5.3080517702218027E-2</v>
      </c>
      <c r="L13" s="52">
        <f t="shared" si="7"/>
        <v>-5.0342519255767881E-2</v>
      </c>
      <c r="N13" s="40">
        <f t="shared" si="1"/>
        <v>4.1709349369764004</v>
      </c>
      <c r="O13" s="143">
        <f t="shared" si="2"/>
        <v>3.9856409063132174</v>
      </c>
      <c r="P13" s="52">
        <f t="shared" si="8"/>
        <v>-4.4425059000682124E-2</v>
      </c>
      <c r="Q13" s="2"/>
    </row>
    <row r="14" spans="1:17" ht="20.100000000000001" customHeight="1" x14ac:dyDescent="0.25">
      <c r="A14" s="8" t="s">
        <v>167</v>
      </c>
      <c r="B14" s="19">
        <v>339220.28000000032</v>
      </c>
      <c r="C14" s="140">
        <v>338548.54000000027</v>
      </c>
      <c r="D14" s="214">
        <f t="shared" si="3"/>
        <v>0.10426081467013434</v>
      </c>
      <c r="E14" s="215">
        <f t="shared" si="4"/>
        <v>0.10597228571909201</v>
      </c>
      <c r="F14" s="52">
        <f t="shared" si="5"/>
        <v>-1.9802471715430702E-3</v>
      </c>
      <c r="H14" s="19">
        <v>49194.400000000001</v>
      </c>
      <c r="I14" s="140">
        <v>44026.279000000024</v>
      </c>
      <c r="J14" s="214">
        <f t="shared" si="0"/>
        <v>5.239225071811332E-2</v>
      </c>
      <c r="K14" s="215">
        <f t="shared" si="6"/>
        <v>4.7439091247846822E-2</v>
      </c>
      <c r="L14" s="52">
        <f t="shared" si="7"/>
        <v>-0.10505506724342561</v>
      </c>
      <c r="N14" s="40">
        <f t="shared" si="1"/>
        <v>1.4502198984093746</v>
      </c>
      <c r="O14" s="143">
        <f t="shared" si="2"/>
        <v>1.3004421463462814</v>
      </c>
      <c r="P14" s="52">
        <f t="shared" si="8"/>
        <v>-0.10327933869020273</v>
      </c>
      <c r="Q14" s="2"/>
    </row>
    <row r="15" spans="1:17" ht="20.100000000000001" customHeight="1" x14ac:dyDescent="0.25">
      <c r="A15" s="8" t="s">
        <v>168</v>
      </c>
      <c r="B15" s="19">
        <v>141798.24999999994</v>
      </c>
      <c r="C15" s="140">
        <v>110379.33000000012</v>
      </c>
      <c r="D15" s="214">
        <f t="shared" si="3"/>
        <v>4.3582303109352301E-2</v>
      </c>
      <c r="E15" s="215">
        <f t="shared" si="4"/>
        <v>3.455087975343786E-2</v>
      </c>
      <c r="F15" s="52">
        <f t="shared" si="5"/>
        <v>-0.22157480786963052</v>
      </c>
      <c r="H15" s="19">
        <v>49147.354999999996</v>
      </c>
      <c r="I15" s="140">
        <v>41010.926999999996</v>
      </c>
      <c r="J15" s="214">
        <f t="shared" si="0"/>
        <v>5.2342147587776659E-2</v>
      </c>
      <c r="K15" s="215">
        <f t="shared" si="6"/>
        <v>4.4189996345405061E-2</v>
      </c>
      <c r="L15" s="52">
        <f t="shared" si="7"/>
        <v>-0.16555169652568283</v>
      </c>
      <c r="N15" s="40">
        <f t="shared" si="1"/>
        <v>3.4660057511288054</v>
      </c>
      <c r="O15" s="143">
        <f t="shared" si="2"/>
        <v>3.7154535183353579</v>
      </c>
      <c r="P15" s="52">
        <f t="shared" si="8"/>
        <v>7.19698076453891E-2</v>
      </c>
      <c r="Q15" s="2"/>
    </row>
    <row r="16" spans="1:17" ht="20.100000000000001" customHeight="1" x14ac:dyDescent="0.25">
      <c r="A16" s="8" t="s">
        <v>169</v>
      </c>
      <c r="B16" s="19">
        <v>144541.93</v>
      </c>
      <c r="C16" s="140">
        <v>156838.92000000027</v>
      </c>
      <c r="D16" s="214">
        <f t="shared" si="3"/>
        <v>4.4425584979157252E-2</v>
      </c>
      <c r="E16" s="215">
        <f t="shared" si="4"/>
        <v>4.9093636150709233E-2</v>
      </c>
      <c r="F16" s="52">
        <f t="shared" si="5"/>
        <v>8.507559017649953E-2</v>
      </c>
      <c r="H16" s="19">
        <v>32982.001999999964</v>
      </c>
      <c r="I16" s="140">
        <v>36495.897000000004</v>
      </c>
      <c r="J16" s="214">
        <f t="shared" si="0"/>
        <v>3.5125976086085267E-2</v>
      </c>
      <c r="K16" s="215">
        <f t="shared" si="6"/>
        <v>3.932497197764586E-2</v>
      </c>
      <c r="L16" s="52">
        <f t="shared" si="7"/>
        <v>0.10653977281306466</v>
      </c>
      <c r="N16" s="40">
        <f t="shared" si="1"/>
        <v>2.2818293625939523</v>
      </c>
      <c r="O16" s="143">
        <f t="shared" si="2"/>
        <v>2.3269668651123037</v>
      </c>
      <c r="P16" s="52">
        <f t="shared" si="8"/>
        <v>1.9781278678542232E-2</v>
      </c>
      <c r="Q16" s="2"/>
    </row>
    <row r="17" spans="1:17" ht="20.100000000000001" customHeight="1" x14ac:dyDescent="0.25">
      <c r="A17" s="8" t="s">
        <v>170</v>
      </c>
      <c r="B17" s="19">
        <v>97182.369999999879</v>
      </c>
      <c r="C17" s="140">
        <v>96984.54999999993</v>
      </c>
      <c r="D17" s="214">
        <f t="shared" si="3"/>
        <v>2.9869420153106417E-2</v>
      </c>
      <c r="E17" s="215">
        <f t="shared" si="4"/>
        <v>3.0358052771214283E-2</v>
      </c>
      <c r="F17" s="52">
        <f t="shared" si="5"/>
        <v>-2.0355543911920342E-3</v>
      </c>
      <c r="H17" s="19">
        <v>34300.664999999964</v>
      </c>
      <c r="I17" s="140">
        <v>34784.189999999973</v>
      </c>
      <c r="J17" s="214">
        <f t="shared" si="0"/>
        <v>3.6530357936635317E-2</v>
      </c>
      <c r="K17" s="215">
        <f t="shared" si="6"/>
        <v>3.7480577529444149E-2</v>
      </c>
      <c r="L17" s="52">
        <f t="shared" si="7"/>
        <v>1.4096665472812532E-2</v>
      </c>
      <c r="N17" s="40">
        <f t="shared" si="1"/>
        <v>3.5295151785246652</v>
      </c>
      <c r="O17" s="143">
        <f t="shared" si="2"/>
        <v>3.5865702320627357</v>
      </c>
      <c r="P17" s="52">
        <f t="shared" si="8"/>
        <v>1.6165124854887143E-2</v>
      </c>
      <c r="Q17" s="2"/>
    </row>
    <row r="18" spans="1:17" ht="20.100000000000001" customHeight="1" x14ac:dyDescent="0.25">
      <c r="A18" s="8" t="s">
        <v>171</v>
      </c>
      <c r="B18" s="19">
        <v>104073.27999999998</v>
      </c>
      <c r="C18" s="140">
        <v>92944.719999999899</v>
      </c>
      <c r="D18" s="214">
        <f t="shared" si="3"/>
        <v>3.198737103274895E-2</v>
      </c>
      <c r="E18" s="215">
        <f t="shared" si="4"/>
        <v>2.9093507311893849E-2</v>
      </c>
      <c r="F18" s="52">
        <f t="shared" si="5"/>
        <v>-0.10693004006407876</v>
      </c>
      <c r="H18" s="19">
        <v>25634.308000000001</v>
      </c>
      <c r="I18" s="140">
        <v>23485.854999999996</v>
      </c>
      <c r="J18" s="214">
        <f t="shared" si="0"/>
        <v>2.7300649905707523E-2</v>
      </c>
      <c r="K18" s="215">
        <f t="shared" si="6"/>
        <v>2.5306422520483703E-2</v>
      </c>
      <c r="L18" s="52">
        <f t="shared" si="7"/>
        <v>-8.3811624639916357E-2</v>
      </c>
      <c r="N18" s="40">
        <f t="shared" si="1"/>
        <v>2.4631017682924958</v>
      </c>
      <c r="O18" s="143">
        <f t="shared" si="2"/>
        <v>2.5268627416382579</v>
      </c>
      <c r="P18" s="52">
        <f t="shared" si="8"/>
        <v>2.5886455105735749E-2</v>
      </c>
      <c r="Q18" s="2"/>
    </row>
    <row r="19" spans="1:17" ht="20.100000000000001" customHeight="1" x14ac:dyDescent="0.25">
      <c r="A19" s="8" t="s">
        <v>172</v>
      </c>
      <c r="B19" s="19">
        <v>42592.609999999993</v>
      </c>
      <c r="C19" s="140">
        <v>54022.12000000001</v>
      </c>
      <c r="D19" s="214">
        <f t="shared" si="3"/>
        <v>1.3091022204000616E-2</v>
      </c>
      <c r="E19" s="215">
        <f t="shared" si="4"/>
        <v>1.6909975555620682E-2</v>
      </c>
      <c r="F19" s="52">
        <f t="shared" si="5"/>
        <v>0.26834490771990771</v>
      </c>
      <c r="H19" s="19">
        <v>22606.534</v>
      </c>
      <c r="I19" s="140">
        <v>22378.749</v>
      </c>
      <c r="J19" s="214">
        <f t="shared" si="0"/>
        <v>2.4076057380424464E-2</v>
      </c>
      <c r="K19" s="215">
        <f t="shared" si="6"/>
        <v>2.4113496301235455E-2</v>
      </c>
      <c r="L19" s="52">
        <f t="shared" si="7"/>
        <v>-1.0076069157704575E-2</v>
      </c>
      <c r="N19" s="40">
        <f t="shared" si="1"/>
        <v>5.307618856886207</v>
      </c>
      <c r="O19" s="143">
        <f t="shared" si="2"/>
        <v>4.1425158805318993</v>
      </c>
      <c r="P19" s="52">
        <f t="shared" si="8"/>
        <v>-0.21951519273895875</v>
      </c>
      <c r="Q19" s="2"/>
    </row>
    <row r="20" spans="1:17" ht="20.100000000000001" customHeight="1" x14ac:dyDescent="0.25">
      <c r="A20" s="8" t="s">
        <v>173</v>
      </c>
      <c r="B20" s="19">
        <v>112027.31000000008</v>
      </c>
      <c r="C20" s="140">
        <v>109446.78</v>
      </c>
      <c r="D20" s="214">
        <f t="shared" si="3"/>
        <v>3.44320764250996E-2</v>
      </c>
      <c r="E20" s="215">
        <f t="shared" si="4"/>
        <v>3.4258973443496744E-2</v>
      </c>
      <c r="F20" s="52">
        <f t="shared" si="5"/>
        <v>-2.3034829632168123E-2</v>
      </c>
      <c r="H20" s="19">
        <v>21697.924999999988</v>
      </c>
      <c r="I20" s="140">
        <v>21579.298999999981</v>
      </c>
      <c r="J20" s="214">
        <f t="shared" si="0"/>
        <v>2.3108384829631387E-2</v>
      </c>
      <c r="K20" s="215">
        <f t="shared" si="6"/>
        <v>2.3252074842063493E-2</v>
      </c>
      <c r="L20" s="52">
        <f t="shared" si="7"/>
        <v>-5.4671587260075576E-3</v>
      </c>
      <c r="N20" s="40">
        <f t="shared" si="1"/>
        <v>1.9368424538623639</v>
      </c>
      <c r="O20" s="143">
        <f t="shared" si="2"/>
        <v>1.9716705233356322</v>
      </c>
      <c r="P20" s="52">
        <f t="shared" si="8"/>
        <v>1.7981880458999525E-2</v>
      </c>
      <c r="Q20" s="2"/>
    </row>
    <row r="21" spans="1:17" ht="20.100000000000001" customHeight="1" x14ac:dyDescent="0.25">
      <c r="A21" s="8" t="s">
        <v>174</v>
      </c>
      <c r="B21" s="19">
        <v>5097.88</v>
      </c>
      <c r="C21" s="140">
        <v>5373.2199999999993</v>
      </c>
      <c r="D21" s="214">
        <f t="shared" si="3"/>
        <v>1.5668553834416504E-3</v>
      </c>
      <c r="E21" s="215">
        <f t="shared" si="4"/>
        <v>1.681922494988574E-3</v>
      </c>
      <c r="F21" s="52">
        <f t="shared" si="5"/>
        <v>5.4010686795295151E-2</v>
      </c>
      <c r="H21" s="19">
        <v>11796.519</v>
      </c>
      <c r="I21" s="140">
        <v>13530.235999999997</v>
      </c>
      <c r="J21" s="214">
        <f t="shared" si="0"/>
        <v>1.2563344223102374E-2</v>
      </c>
      <c r="K21" s="215">
        <f t="shared" si="6"/>
        <v>1.4579067656589863E-2</v>
      </c>
      <c r="L21" s="52">
        <f t="shared" si="7"/>
        <v>0.14696852520646106</v>
      </c>
      <c r="N21" s="40">
        <f t="shared" si="1"/>
        <v>23.140048412281185</v>
      </c>
      <c r="O21" s="143">
        <f t="shared" si="2"/>
        <v>25.180871060555866</v>
      </c>
      <c r="P21" s="52">
        <f t="shared" si="8"/>
        <v>8.8194398383002026E-2</v>
      </c>
      <c r="Q21" s="2"/>
    </row>
    <row r="22" spans="1:17" ht="20.100000000000001" customHeight="1" x14ac:dyDescent="0.25">
      <c r="A22" s="8" t="s">
        <v>175</v>
      </c>
      <c r="B22" s="19">
        <v>39085.920000000042</v>
      </c>
      <c r="C22" s="140">
        <v>41861.430000000022</v>
      </c>
      <c r="D22" s="214">
        <f t="shared" si="3"/>
        <v>1.201322592308366E-2</v>
      </c>
      <c r="E22" s="215">
        <f t="shared" si="4"/>
        <v>1.3103442775354366E-2</v>
      </c>
      <c r="F22" s="52">
        <f t="shared" si="5"/>
        <v>7.1010481523780866E-2</v>
      </c>
      <c r="H22" s="19">
        <v>12049.829999999998</v>
      </c>
      <c r="I22" s="140">
        <v>13361.361999999994</v>
      </c>
      <c r="J22" s="214">
        <f t="shared" si="0"/>
        <v>1.283312154372537E-2</v>
      </c>
      <c r="K22" s="215">
        <f t="shared" si="6"/>
        <v>1.4397102946481407E-2</v>
      </c>
      <c r="L22" s="52">
        <f t="shared" si="7"/>
        <v>0.10884236541096395</v>
      </c>
      <c r="N22" s="40">
        <f t="shared" si="1"/>
        <v>3.0829081162730687</v>
      </c>
      <c r="O22" s="143">
        <f t="shared" si="2"/>
        <v>3.1918073510627769</v>
      </c>
      <c r="P22" s="52">
        <f t="shared" si="8"/>
        <v>3.5323542149986814E-2</v>
      </c>
      <c r="Q22" s="2"/>
    </row>
    <row r="23" spans="1:17" ht="20.100000000000001" customHeight="1" x14ac:dyDescent="0.25">
      <c r="A23" s="8" t="s">
        <v>176</v>
      </c>
      <c r="B23" s="19">
        <v>46851.01999999999</v>
      </c>
      <c r="C23" s="140">
        <v>56862.729999999981</v>
      </c>
      <c r="D23" s="214">
        <f t="shared" si="3"/>
        <v>1.4399862865883939E-2</v>
      </c>
      <c r="E23" s="215">
        <f t="shared" si="4"/>
        <v>1.7799141802022179E-2</v>
      </c>
      <c r="F23" s="52">
        <f t="shared" si="5"/>
        <v>0.21369246603382369</v>
      </c>
      <c r="H23" s="19">
        <v>10680.446999999998</v>
      </c>
      <c r="I23" s="140">
        <v>11686.760000000002</v>
      </c>
      <c r="J23" s="214">
        <f t="shared" si="0"/>
        <v>1.137472267179844E-2</v>
      </c>
      <c r="K23" s="215">
        <f t="shared" si="6"/>
        <v>1.2592689789470651E-2</v>
      </c>
      <c r="L23" s="52">
        <f t="shared" si="7"/>
        <v>9.4220120187853931E-2</v>
      </c>
      <c r="N23" s="40">
        <f t="shared" si="1"/>
        <v>2.2796615740703192</v>
      </c>
      <c r="O23" s="143">
        <f t="shared" si="2"/>
        <v>2.0552583388099737</v>
      </c>
      <c r="P23" s="52">
        <f t="shared" si="8"/>
        <v>-9.8437082860362998E-2</v>
      </c>
      <c r="Q23" s="2"/>
    </row>
    <row r="24" spans="1:17" ht="20.100000000000001" customHeight="1" x14ac:dyDescent="0.25">
      <c r="A24" s="8" t="s">
        <v>177</v>
      </c>
      <c r="B24" s="19">
        <v>42626.900000000009</v>
      </c>
      <c r="C24" s="140">
        <v>47385.94000000001</v>
      </c>
      <c r="D24" s="214">
        <f t="shared" si="3"/>
        <v>1.3101561383247329E-2</v>
      </c>
      <c r="E24" s="215">
        <f t="shared" si="4"/>
        <v>1.4832721986477176E-2</v>
      </c>
      <c r="F24" s="52">
        <f t="shared" si="5"/>
        <v>0.11164405574883465</v>
      </c>
      <c r="H24" s="19">
        <v>10258.816000000006</v>
      </c>
      <c r="I24" s="140">
        <v>11350.777999999995</v>
      </c>
      <c r="J24" s="214">
        <f t="shared" si="0"/>
        <v>1.0925683816511489E-2</v>
      </c>
      <c r="K24" s="215">
        <f t="shared" si="6"/>
        <v>1.2230663265365935E-2</v>
      </c>
      <c r="L24" s="52">
        <f t="shared" si="7"/>
        <v>0.10644132812207452</v>
      </c>
      <c r="N24" s="40">
        <f t="shared" si="1"/>
        <v>2.4066530758746247</v>
      </c>
      <c r="O24" s="143">
        <f t="shared" si="2"/>
        <v>2.3953894340810784</v>
      </c>
      <c r="P24" s="52">
        <f t="shared" si="8"/>
        <v>-4.6802100005431417E-3</v>
      </c>
      <c r="Q24" s="2"/>
    </row>
    <row r="25" spans="1:17" ht="20.100000000000001" customHeight="1" x14ac:dyDescent="0.25">
      <c r="A25" s="8" t="s">
        <v>178</v>
      </c>
      <c r="B25" s="19">
        <v>45535.94999999999</v>
      </c>
      <c r="C25" s="140">
        <v>41707.129999999961</v>
      </c>
      <c r="D25" s="214">
        <f t="shared" si="3"/>
        <v>1.3995670435088665E-2</v>
      </c>
      <c r="E25" s="215">
        <f t="shared" si="4"/>
        <v>1.3055143870605102E-2</v>
      </c>
      <c r="F25" s="52">
        <f t="shared" si="5"/>
        <v>-8.4083454940547628E-2</v>
      </c>
      <c r="H25" s="19">
        <v>11391.201000000003</v>
      </c>
      <c r="I25" s="140">
        <v>10622.942999999999</v>
      </c>
      <c r="J25" s="214">
        <f t="shared" si="0"/>
        <v>1.2131678784016541E-2</v>
      </c>
      <c r="K25" s="215">
        <f t="shared" si="6"/>
        <v>1.1446408230358859E-2</v>
      </c>
      <c r="L25" s="52">
        <f t="shared" si="7"/>
        <v>-6.7443108062091375E-2</v>
      </c>
      <c r="N25" s="40">
        <f t="shared" si="1"/>
        <v>2.5015841329762538</v>
      </c>
      <c r="O25" s="143">
        <f t="shared" si="2"/>
        <v>2.5470328454631157</v>
      </c>
      <c r="P25" s="52">
        <f t="shared" si="8"/>
        <v>1.8167972800814572E-2</v>
      </c>
      <c r="Q25" s="2"/>
    </row>
    <row r="26" spans="1:17" ht="20.100000000000001" customHeight="1" x14ac:dyDescent="0.25">
      <c r="A26" s="8" t="s">
        <v>179</v>
      </c>
      <c r="B26" s="19">
        <v>102578.18999999993</v>
      </c>
      <c r="C26" s="140">
        <v>105999.28999999996</v>
      </c>
      <c r="D26" s="214">
        <f t="shared" si="3"/>
        <v>3.1527848679294208E-2</v>
      </c>
      <c r="E26" s="215">
        <f t="shared" si="4"/>
        <v>3.3179841939063981E-2</v>
      </c>
      <c r="F26" s="52">
        <f t="shared" si="5"/>
        <v>3.3351144136975291E-2</v>
      </c>
      <c r="H26" s="19">
        <v>7576.3460000000014</v>
      </c>
      <c r="I26" s="140">
        <v>8214.4770000000026</v>
      </c>
      <c r="J26" s="214">
        <f t="shared" si="0"/>
        <v>8.0688415583719912E-3</v>
      </c>
      <c r="K26" s="215">
        <f t="shared" si="6"/>
        <v>8.8512436846261509E-3</v>
      </c>
      <c r="L26" s="52">
        <f t="shared" si="7"/>
        <v>8.4226749939878817E-2</v>
      </c>
      <c r="N26" s="40">
        <f t="shared" si="1"/>
        <v>0.73859228750283146</v>
      </c>
      <c r="O26" s="143">
        <f t="shared" si="2"/>
        <v>0.77495585111938059</v>
      </c>
      <c r="P26" s="52">
        <f t="shared" si="8"/>
        <v>4.923360862525894E-2</v>
      </c>
      <c r="Q26" s="2"/>
    </row>
    <row r="27" spans="1:17" ht="20.100000000000001" customHeight="1" x14ac:dyDescent="0.25">
      <c r="A27" s="8" t="s">
        <v>180</v>
      </c>
      <c r="B27" s="19">
        <v>28231.500000000007</v>
      </c>
      <c r="C27" s="140">
        <v>19985.049999999996</v>
      </c>
      <c r="D27" s="214">
        <f t="shared" si="3"/>
        <v>8.6770731672053802E-3</v>
      </c>
      <c r="E27" s="215">
        <f t="shared" si="4"/>
        <v>6.2557098273421522E-3</v>
      </c>
      <c r="F27" s="52">
        <f t="shared" si="5"/>
        <v>-0.29210102190815257</v>
      </c>
      <c r="H27" s="19">
        <v>8665.6910000000007</v>
      </c>
      <c r="I27" s="140">
        <v>7815.4929999999958</v>
      </c>
      <c r="J27" s="214">
        <f t="shared" si="0"/>
        <v>9.2289987380209573E-3</v>
      </c>
      <c r="K27" s="215">
        <f t="shared" si="6"/>
        <v>8.4213313955946115E-3</v>
      </c>
      <c r="L27" s="52">
        <f t="shared" si="7"/>
        <v>-9.8110814244357983E-2</v>
      </c>
      <c r="N27" s="40">
        <f t="shared" si="1"/>
        <v>3.0695113614225238</v>
      </c>
      <c r="O27" s="143">
        <f t="shared" si="2"/>
        <v>3.9106697256198997</v>
      </c>
      <c r="P27" s="52">
        <f t="shared" si="8"/>
        <v>0.2740365697188859</v>
      </c>
      <c r="Q27" s="2"/>
    </row>
    <row r="28" spans="1:17" ht="20.100000000000001" customHeight="1" x14ac:dyDescent="0.25">
      <c r="A28" s="8" t="s">
        <v>181</v>
      </c>
      <c r="B28" s="19">
        <v>17569.160000000007</v>
      </c>
      <c r="C28" s="140">
        <v>21052.510000000006</v>
      </c>
      <c r="D28" s="214">
        <f t="shared" si="3"/>
        <v>5.3999570269499704E-3</v>
      </c>
      <c r="E28" s="215">
        <f t="shared" si="4"/>
        <v>6.5898455944427958E-3</v>
      </c>
      <c r="F28" s="52">
        <f t="shared" si="5"/>
        <v>0.19826502803776602</v>
      </c>
      <c r="H28" s="19">
        <v>5858.809000000002</v>
      </c>
      <c r="I28" s="140">
        <v>7732.6899999999978</v>
      </c>
      <c r="J28" s="214">
        <f t="shared" si="0"/>
        <v>6.2396571568621405E-3</v>
      </c>
      <c r="K28" s="215">
        <f t="shared" si="6"/>
        <v>8.3321097043270991E-3</v>
      </c>
      <c r="L28" s="52">
        <f t="shared" si="7"/>
        <v>0.31983991968333414</v>
      </c>
      <c r="N28" s="40">
        <f t="shared" si="1"/>
        <v>3.3347120750223684</v>
      </c>
      <c r="O28" s="143">
        <f t="shared" si="2"/>
        <v>3.6730489618577526</v>
      </c>
      <c r="P28" s="52">
        <f t="shared" si="8"/>
        <v>0.10145910028322752</v>
      </c>
      <c r="Q28" s="2"/>
    </row>
    <row r="29" spans="1:17" ht="20.100000000000001" customHeight="1" x14ac:dyDescent="0.25">
      <c r="A29" s="8" t="s">
        <v>182</v>
      </c>
      <c r="B29" s="19">
        <v>20318.710000000017</v>
      </c>
      <c r="C29" s="140">
        <v>18116.150000000012</v>
      </c>
      <c r="D29" s="214">
        <f t="shared" si="3"/>
        <v>6.2450430665472161E-3</v>
      </c>
      <c r="E29" s="215">
        <f t="shared" si="4"/>
        <v>5.670707733460993E-3</v>
      </c>
      <c r="F29" s="52">
        <f t="shared" si="5"/>
        <v>-0.10840058251729578</v>
      </c>
      <c r="H29" s="19">
        <v>8675.8090000000029</v>
      </c>
      <c r="I29" s="140">
        <v>7701.262999999999</v>
      </c>
      <c r="J29" s="214">
        <f t="shared" si="0"/>
        <v>9.2397744521828529E-3</v>
      </c>
      <c r="K29" s="215">
        <f t="shared" si="6"/>
        <v>8.2982465581673687E-3</v>
      </c>
      <c r="L29" s="52">
        <f t="shared" si="7"/>
        <v>-0.1123291211228836</v>
      </c>
      <c r="N29" s="40">
        <f t="shared" si="1"/>
        <v>4.2698621123092924</v>
      </c>
      <c r="O29" s="143">
        <f t="shared" si="2"/>
        <v>4.2510483739646627</v>
      </c>
      <c r="P29" s="52">
        <f t="shared" si="8"/>
        <v>-4.4061700002894222E-3</v>
      </c>
      <c r="Q29" s="2"/>
    </row>
    <row r="30" spans="1:17" ht="20.100000000000001" customHeight="1" x14ac:dyDescent="0.25">
      <c r="A30" s="8" t="s">
        <v>183</v>
      </c>
      <c r="B30" s="19">
        <v>25895.249999999989</v>
      </c>
      <c r="C30" s="140">
        <v>18910.769999999993</v>
      </c>
      <c r="D30" s="214">
        <f t="shared" si="3"/>
        <v>7.9590166634105498E-3</v>
      </c>
      <c r="E30" s="215">
        <f t="shared" si="4"/>
        <v>5.919439267432762E-3</v>
      </c>
      <c r="F30" s="52">
        <f t="shared" si="5"/>
        <v>-0.2697205085874822</v>
      </c>
      <c r="H30" s="19">
        <v>9309.8769999999986</v>
      </c>
      <c r="I30" s="140">
        <v>7152.1270000000004</v>
      </c>
      <c r="J30" s="214">
        <f t="shared" si="0"/>
        <v>9.9150596396906272E-3</v>
      </c>
      <c r="K30" s="215">
        <f t="shared" si="6"/>
        <v>7.7065428438589777E-3</v>
      </c>
      <c r="L30" s="52">
        <f t="shared" si="7"/>
        <v>-0.23176997934559163</v>
      </c>
      <c r="N30" s="40">
        <f t="shared" si="1"/>
        <v>3.5952064567826154</v>
      </c>
      <c r="O30" s="143">
        <f t="shared" si="2"/>
        <v>3.782039017977588</v>
      </c>
      <c r="P30" s="52">
        <f t="shared" si="8"/>
        <v>5.1967129966208073E-2</v>
      </c>
      <c r="Q30" s="2"/>
    </row>
    <row r="31" spans="1:17" ht="20.100000000000001" customHeight="1" x14ac:dyDescent="0.25">
      <c r="A31" s="8" t="s">
        <v>184</v>
      </c>
      <c r="B31" s="19">
        <v>11529.890000000007</v>
      </c>
      <c r="C31" s="140">
        <v>12852.350000000006</v>
      </c>
      <c r="D31" s="214">
        <f t="shared" si="3"/>
        <v>3.5437613708031693E-3</v>
      </c>
      <c r="E31" s="215">
        <f t="shared" si="4"/>
        <v>4.0230358292544155E-3</v>
      </c>
      <c r="F31" s="52">
        <f t="shared" si="5"/>
        <v>0.11469840562225644</v>
      </c>
      <c r="H31" s="19">
        <v>4085.9799999999982</v>
      </c>
      <c r="I31" s="140">
        <v>4586.9240000000027</v>
      </c>
      <c r="J31" s="214">
        <f t="shared" si="0"/>
        <v>4.3515865340200627E-3</v>
      </c>
      <c r="K31" s="215">
        <f t="shared" si="6"/>
        <v>4.9424914193393118E-3</v>
      </c>
      <c r="L31" s="52">
        <f t="shared" si="7"/>
        <v>0.12260069799656502</v>
      </c>
      <c r="N31" s="40">
        <f t="shared" si="1"/>
        <v>3.5438152488878871</v>
      </c>
      <c r="O31" s="143">
        <f t="shared" si="2"/>
        <v>3.5689379763233964</v>
      </c>
      <c r="P31" s="52">
        <f t="shared" si="8"/>
        <v>7.0891752732858224E-3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316596.58000000101</v>
      </c>
      <c r="C32" s="140">
        <f>C33-SUM(C7:C31)</f>
        <v>293218.78999999911</v>
      </c>
      <c r="D32" s="214">
        <f t="shared" si="3"/>
        <v>9.7307322995483753E-2</v>
      </c>
      <c r="E32" s="215">
        <f t="shared" si="4"/>
        <v>9.1783191243673123E-2</v>
      </c>
      <c r="F32" s="52">
        <f t="shared" si="5"/>
        <v>-7.3840942943861954E-2</v>
      </c>
      <c r="H32" s="19">
        <f>H33-SUM(H7:H31)</f>
        <v>81763.73099999933</v>
      </c>
      <c r="I32" s="140">
        <f>I33-SUM(I7:I31)</f>
        <v>76955.642999999807</v>
      </c>
      <c r="J32" s="214">
        <f t="shared" si="0"/>
        <v>8.7078730388018541E-2</v>
      </c>
      <c r="K32" s="215">
        <f t="shared" si="6"/>
        <v>8.2921061085214895E-2</v>
      </c>
      <c r="L32" s="52">
        <f t="shared" si="7"/>
        <v>-5.880465508600094E-2</v>
      </c>
      <c r="N32" s="40">
        <f t="shared" si="1"/>
        <v>2.5825841517302264</v>
      </c>
      <c r="O32" s="143">
        <f t="shared" si="2"/>
        <v>2.6245126719198328</v>
      </c>
      <c r="P32" s="52">
        <f t="shared" si="8"/>
        <v>1.6235103185898537E-2</v>
      </c>
      <c r="Q32" s="2"/>
    </row>
    <row r="33" spans="1:17" ht="26.25" customHeight="1" thickBot="1" x14ac:dyDescent="0.3">
      <c r="A33" s="35" t="s">
        <v>18</v>
      </c>
      <c r="B33" s="36">
        <v>3253574.0400000005</v>
      </c>
      <c r="C33" s="148">
        <v>3194689.4199999995</v>
      </c>
      <c r="D33" s="251">
        <f>SUM(D7:D32)</f>
        <v>1.0000000000000002</v>
      </c>
      <c r="E33" s="252">
        <f>SUM(E7:E32)</f>
        <v>1</v>
      </c>
      <c r="F33" s="57">
        <f t="shared" si="5"/>
        <v>-1.8098441675543069E-2</v>
      </c>
      <c r="G33" s="56"/>
      <c r="H33" s="36">
        <v>938963.28799999913</v>
      </c>
      <c r="I33" s="148">
        <v>928059.07199999958</v>
      </c>
      <c r="J33" s="251">
        <f>SUM(J7:J32)</f>
        <v>1</v>
      </c>
      <c r="K33" s="252">
        <f>SUM(K7:K32)</f>
        <v>1.0000000000000002</v>
      </c>
      <c r="L33" s="57">
        <f t="shared" si="7"/>
        <v>-1.1613037633479404E-2</v>
      </c>
      <c r="M33" s="56"/>
      <c r="N33" s="37">
        <f t="shared" si="1"/>
        <v>2.8859441231587861</v>
      </c>
      <c r="O33" s="150">
        <f t="shared" si="2"/>
        <v>2.9050056202333425</v>
      </c>
      <c r="P33" s="57">
        <f t="shared" si="8"/>
        <v>6.6049432217325111E-3</v>
      </c>
      <c r="Q33" s="2"/>
    </row>
    <row r="35" spans="1:17" ht="15.75" thickBot="1" x14ac:dyDescent="0.3">
      <c r="L35" s="10"/>
    </row>
    <row r="36" spans="1:17" x14ac:dyDescent="0.25">
      <c r="A36" s="354" t="s">
        <v>2</v>
      </c>
      <c r="B36" s="342" t="s">
        <v>1</v>
      </c>
      <c r="C36" s="340"/>
      <c r="D36" s="342" t="s">
        <v>104</v>
      </c>
      <c r="E36" s="340"/>
      <c r="F36" s="130" t="s">
        <v>0</v>
      </c>
      <c r="H36" s="352" t="s">
        <v>19</v>
      </c>
      <c r="I36" s="353"/>
      <c r="J36" s="342" t="s">
        <v>104</v>
      </c>
      <c r="K36" s="340"/>
      <c r="L36" s="130" t="s">
        <v>0</v>
      </c>
      <c r="N36" s="350" t="s">
        <v>22</v>
      </c>
      <c r="O36" s="340"/>
      <c r="P36" s="130" t="s">
        <v>0</v>
      </c>
    </row>
    <row r="37" spans="1:17" x14ac:dyDescent="0.25">
      <c r="A37" s="355"/>
      <c r="B37" s="345" t="str">
        <f>B5</f>
        <v>jan-dez</v>
      </c>
      <c r="C37" s="347"/>
      <c r="D37" s="345" t="str">
        <f>B37</f>
        <v>jan-dez</v>
      </c>
      <c r="E37" s="347"/>
      <c r="F37" s="131" t="str">
        <f>F5</f>
        <v>2023 / 2022</v>
      </c>
      <c r="H37" s="348" t="str">
        <f>B37</f>
        <v>jan-dez</v>
      </c>
      <c r="I37" s="347"/>
      <c r="J37" s="345" t="str">
        <f>H37</f>
        <v>jan-dez</v>
      </c>
      <c r="K37" s="347"/>
      <c r="L37" s="131" t="str">
        <f>F37</f>
        <v>2023 / 2022</v>
      </c>
      <c r="N37" s="348" t="str">
        <f>B37</f>
        <v>jan-dez</v>
      </c>
      <c r="O37" s="346"/>
      <c r="P37" s="131" t="str">
        <f>L37</f>
        <v>2023 / 2022</v>
      </c>
    </row>
    <row r="38" spans="1:17" ht="19.5" customHeight="1" thickBot="1" x14ac:dyDescent="0.3">
      <c r="A38" s="356"/>
      <c r="B38" s="99">
        <f>B6</f>
        <v>2022</v>
      </c>
      <c r="C38" s="134">
        <f>C6</f>
        <v>2023</v>
      </c>
      <c r="D38" s="99">
        <f>B38</f>
        <v>2022</v>
      </c>
      <c r="E38" s="134">
        <f>C38</f>
        <v>2023</v>
      </c>
      <c r="F38" s="131" t="str">
        <f>F6</f>
        <v>HL</v>
      </c>
      <c r="H38" s="25">
        <f>B38</f>
        <v>2022</v>
      </c>
      <c r="I38" s="134">
        <f>C38</f>
        <v>2023</v>
      </c>
      <c r="J38" s="99">
        <f>B38</f>
        <v>2022</v>
      </c>
      <c r="K38" s="134">
        <f>C38</f>
        <v>2023</v>
      </c>
      <c r="L38" s="260">
        <f>L6</f>
        <v>1000</v>
      </c>
      <c r="N38" s="25">
        <f>B38</f>
        <v>2022</v>
      </c>
      <c r="O38" s="134">
        <f>C38</f>
        <v>2023</v>
      </c>
      <c r="P38" s="132"/>
    </row>
    <row r="39" spans="1:17" ht="20.100000000000001" customHeight="1" x14ac:dyDescent="0.25">
      <c r="A39" s="38" t="s">
        <v>160</v>
      </c>
      <c r="B39" s="19">
        <v>392233.41</v>
      </c>
      <c r="C39" s="147">
        <v>342650.84999999992</v>
      </c>
      <c r="D39" s="247">
        <f>B39/$B$62</f>
        <v>0.26707841766261808</v>
      </c>
      <c r="E39" s="246">
        <f>C39/$C$62</f>
        <v>0.24159505986180504</v>
      </c>
      <c r="F39" s="52">
        <f>(C39-B39)/B39</f>
        <v>-0.12641085317031014</v>
      </c>
      <c r="H39" s="39">
        <v>109880.32700000002</v>
      </c>
      <c r="I39" s="147">
        <v>103532.52199999992</v>
      </c>
      <c r="J39" s="250">
        <f>H39/$H$62</f>
        <v>0.26276693524629391</v>
      </c>
      <c r="K39" s="246">
        <f>I39/$I$62</f>
        <v>0.25379699790150556</v>
      </c>
      <c r="L39" s="52">
        <f>(I39-H39)/H39</f>
        <v>-5.777016844880789E-2</v>
      </c>
      <c r="N39" s="40">
        <f t="shared" ref="N39:N62" si="9">(H39/B39)*10</f>
        <v>2.8014015175300857</v>
      </c>
      <c r="O39" s="149">
        <f t="shared" ref="O39:O62" si="10">(I39/C39)*10</f>
        <v>3.0215165670827888</v>
      </c>
      <c r="P39" s="52">
        <f>(O39-N39)/N39</f>
        <v>7.8573188518428497E-2</v>
      </c>
    </row>
    <row r="40" spans="1:17" ht="20.100000000000001" customHeight="1" x14ac:dyDescent="0.25">
      <c r="A40" s="38" t="s">
        <v>164</v>
      </c>
      <c r="B40" s="19">
        <v>132951.7499999998</v>
      </c>
      <c r="C40" s="140">
        <v>168553.47999999995</v>
      </c>
      <c r="D40" s="247">
        <f t="shared" ref="D40:D61" si="11">B40/$B$62</f>
        <v>9.0529113813828166E-2</v>
      </c>
      <c r="E40" s="215">
        <f t="shared" ref="E40:E61" si="12">C40/$C$62</f>
        <v>0.11884309666973117</v>
      </c>
      <c r="F40" s="52">
        <f t="shared" ref="F40:F62" si="13">(C40-B40)/B40</f>
        <v>0.26777932595847898</v>
      </c>
      <c r="H40" s="19">
        <v>49035.485000000044</v>
      </c>
      <c r="I40" s="140">
        <v>53630.980999999992</v>
      </c>
      <c r="J40" s="247">
        <f t="shared" ref="J40:J62" si="14">H40/$H$62</f>
        <v>0.11726306667949418</v>
      </c>
      <c r="K40" s="215">
        <f t="shared" ref="K40:K62" si="15">I40/$I$62</f>
        <v>0.13146962625244166</v>
      </c>
      <c r="L40" s="52">
        <f t="shared" ref="L40:L62" si="16">(I40-H40)/H40</f>
        <v>9.3717763778617555E-2</v>
      </c>
      <c r="N40" s="40">
        <f t="shared" si="9"/>
        <v>3.688216589853095</v>
      </c>
      <c r="O40" s="143">
        <f t="shared" si="10"/>
        <v>3.1818376576977236</v>
      </c>
      <c r="P40" s="52">
        <f t="shared" ref="P40:P62" si="17">(O40-N40)/N40</f>
        <v>-0.13729641950760296</v>
      </c>
    </row>
    <row r="41" spans="1:17" ht="20.100000000000001" customHeight="1" x14ac:dyDescent="0.25">
      <c r="A41" s="38" t="s">
        <v>165</v>
      </c>
      <c r="B41" s="19">
        <v>202497.19999999987</v>
      </c>
      <c r="C41" s="140">
        <v>195944.1700000001</v>
      </c>
      <c r="D41" s="247">
        <f t="shared" si="11"/>
        <v>0.13788379668399658</v>
      </c>
      <c r="E41" s="215">
        <f t="shared" si="12"/>
        <v>0.13815562833339459</v>
      </c>
      <c r="F41" s="52">
        <f t="shared" si="13"/>
        <v>-3.2361089437284912E-2</v>
      </c>
      <c r="H41" s="19">
        <v>50012.590999999993</v>
      </c>
      <c r="I41" s="140">
        <v>49569.427000000054</v>
      </c>
      <c r="J41" s="247">
        <f t="shared" si="14"/>
        <v>0.11959971015372367</v>
      </c>
      <c r="K41" s="215">
        <f t="shared" si="15"/>
        <v>0.12151323581490515</v>
      </c>
      <c r="L41" s="52">
        <f t="shared" si="16"/>
        <v>-8.8610486107376218E-3</v>
      </c>
      <c r="N41" s="40">
        <f t="shared" si="9"/>
        <v>2.4697917304535584</v>
      </c>
      <c r="O41" s="143">
        <f t="shared" si="10"/>
        <v>2.5297729960529076</v>
      </c>
      <c r="P41" s="52">
        <f t="shared" si="17"/>
        <v>2.4285960981954596E-2</v>
      </c>
    </row>
    <row r="42" spans="1:17" ht="20.100000000000001" customHeight="1" x14ac:dyDescent="0.25">
      <c r="A42" s="38" t="s">
        <v>168</v>
      </c>
      <c r="B42" s="19">
        <v>141798.24999999985</v>
      </c>
      <c r="C42" s="140">
        <v>110379.33000000012</v>
      </c>
      <c r="D42" s="247">
        <f t="shared" si="11"/>
        <v>9.6552846524033467E-2</v>
      </c>
      <c r="E42" s="215">
        <f t="shared" si="12"/>
        <v>7.7825870967067404E-2</v>
      </c>
      <c r="F42" s="52">
        <f t="shared" si="13"/>
        <v>-0.22157480786963005</v>
      </c>
      <c r="H42" s="19">
        <v>49147.355000000032</v>
      </c>
      <c r="I42" s="140">
        <v>41010.926999999996</v>
      </c>
      <c r="J42" s="247">
        <f t="shared" si="14"/>
        <v>0.11753059170284072</v>
      </c>
      <c r="K42" s="215">
        <f t="shared" si="15"/>
        <v>0.10053314603654497</v>
      </c>
      <c r="L42" s="52">
        <f t="shared" si="16"/>
        <v>-0.16555169652568344</v>
      </c>
      <c r="N42" s="40">
        <f t="shared" si="9"/>
        <v>3.4660057511288098</v>
      </c>
      <c r="O42" s="143">
        <f t="shared" si="10"/>
        <v>3.7154535183353579</v>
      </c>
      <c r="P42" s="52">
        <f t="shared" si="17"/>
        <v>7.1969807645387726E-2</v>
      </c>
    </row>
    <row r="43" spans="1:17" ht="20.100000000000001" customHeight="1" x14ac:dyDescent="0.25">
      <c r="A43" s="38" t="s">
        <v>169</v>
      </c>
      <c r="B43" s="19">
        <v>144541.92999999996</v>
      </c>
      <c r="C43" s="140">
        <v>156838.92000000027</v>
      </c>
      <c r="D43" s="247">
        <f t="shared" si="11"/>
        <v>9.8421065024269339E-2</v>
      </c>
      <c r="E43" s="215">
        <f t="shared" si="12"/>
        <v>0.11058343578036046</v>
      </c>
      <c r="F43" s="52">
        <f t="shared" si="13"/>
        <v>8.5075590176499752E-2</v>
      </c>
      <c r="H43" s="19">
        <v>32982.001999999979</v>
      </c>
      <c r="I43" s="140">
        <v>36495.897000000004</v>
      </c>
      <c r="J43" s="247">
        <f t="shared" si="14"/>
        <v>7.8872895817165972E-2</v>
      </c>
      <c r="K43" s="215">
        <f t="shared" si="15"/>
        <v>8.9465116036896802E-2</v>
      </c>
      <c r="L43" s="52">
        <f t="shared" si="16"/>
        <v>0.10653977281306418</v>
      </c>
      <c r="N43" s="40">
        <f t="shared" si="9"/>
        <v>2.2818293625939536</v>
      </c>
      <c r="O43" s="143">
        <f t="shared" si="10"/>
        <v>2.3269668651123037</v>
      </c>
      <c r="P43" s="52">
        <f t="shared" si="17"/>
        <v>1.9781278678541635E-2</v>
      </c>
    </row>
    <row r="44" spans="1:17" ht="20.100000000000001" customHeight="1" x14ac:dyDescent="0.25">
      <c r="A44" s="38" t="s">
        <v>171</v>
      </c>
      <c r="B44" s="19">
        <v>104073.27999999997</v>
      </c>
      <c r="C44" s="140">
        <v>92944.719999999899</v>
      </c>
      <c r="D44" s="247">
        <f t="shared" si="11"/>
        <v>7.0865271123534815E-2</v>
      </c>
      <c r="E44" s="215">
        <f t="shared" si="12"/>
        <v>6.5533137280233481E-2</v>
      </c>
      <c r="F44" s="52">
        <f t="shared" si="13"/>
        <v>-0.10693004006407864</v>
      </c>
      <c r="H44" s="19">
        <v>25634.308000000008</v>
      </c>
      <c r="I44" s="140">
        <v>23485.854999999996</v>
      </c>
      <c r="J44" s="247">
        <f t="shared" si="14"/>
        <v>6.1301679146982833E-2</v>
      </c>
      <c r="K44" s="215">
        <f t="shared" si="15"/>
        <v>5.7572629131453661E-2</v>
      </c>
      <c r="L44" s="52">
        <f t="shared" si="16"/>
        <v>-8.3811624639916607E-2</v>
      </c>
      <c r="N44" s="40">
        <f t="shared" si="9"/>
        <v>2.4631017682924967</v>
      </c>
      <c r="O44" s="143">
        <f t="shared" si="10"/>
        <v>2.5268627416382579</v>
      </c>
      <c r="P44" s="52">
        <f t="shared" si="17"/>
        <v>2.5886455105735378E-2</v>
      </c>
    </row>
    <row r="45" spans="1:17" ht="20.100000000000001" customHeight="1" x14ac:dyDescent="0.25">
      <c r="A45" s="38" t="s">
        <v>172</v>
      </c>
      <c r="B45" s="19">
        <v>42592.610000000008</v>
      </c>
      <c r="C45" s="140">
        <v>54022.12000000001</v>
      </c>
      <c r="D45" s="247">
        <f t="shared" si="11"/>
        <v>2.9002034484826283E-2</v>
      </c>
      <c r="E45" s="215">
        <f t="shared" si="12"/>
        <v>3.8089726948763211E-2</v>
      </c>
      <c r="F45" s="52">
        <f t="shared" si="13"/>
        <v>0.26834490771990727</v>
      </c>
      <c r="H45" s="19">
        <v>22606.534000000011</v>
      </c>
      <c r="I45" s="140">
        <v>22378.749</v>
      </c>
      <c r="J45" s="247">
        <f t="shared" si="14"/>
        <v>5.4061084617277697E-2</v>
      </c>
      <c r="K45" s="215">
        <f t="shared" si="15"/>
        <v>5.4858697569362055E-2</v>
      </c>
      <c r="L45" s="52">
        <f t="shared" si="16"/>
        <v>-1.0076069157705054E-2</v>
      </c>
      <c r="N45" s="40">
        <f t="shared" si="9"/>
        <v>5.3076188568862079</v>
      </c>
      <c r="O45" s="143">
        <f t="shared" si="10"/>
        <v>4.1425158805318993</v>
      </c>
      <c r="P45" s="52">
        <f t="shared" si="17"/>
        <v>-0.21951519273895889</v>
      </c>
    </row>
    <row r="46" spans="1:17" ht="20.100000000000001" customHeight="1" x14ac:dyDescent="0.25">
      <c r="A46" s="38" t="s">
        <v>173</v>
      </c>
      <c r="B46" s="19">
        <v>112027.31000000007</v>
      </c>
      <c r="C46" s="140">
        <v>109446.78</v>
      </c>
      <c r="D46" s="247">
        <f t="shared" si="11"/>
        <v>7.6281305791364412E-2</v>
      </c>
      <c r="E46" s="215">
        <f t="shared" si="12"/>
        <v>7.7168351882920511E-2</v>
      </c>
      <c r="F46" s="52">
        <f t="shared" si="13"/>
        <v>-2.3034829632167995E-2</v>
      </c>
      <c r="H46" s="19">
        <v>21697.925000000003</v>
      </c>
      <c r="I46" s="140">
        <v>21579.298999999981</v>
      </c>
      <c r="J46" s="247">
        <f t="shared" si="14"/>
        <v>5.1888244321059776E-2</v>
      </c>
      <c r="K46" s="215">
        <f t="shared" si="15"/>
        <v>5.2898946120707467E-2</v>
      </c>
      <c r="L46" s="52">
        <f t="shared" si="16"/>
        <v>-5.4671587260082246E-3</v>
      </c>
      <c r="N46" s="40">
        <f t="shared" si="9"/>
        <v>1.9368424538623652</v>
      </c>
      <c r="O46" s="143">
        <f t="shared" si="10"/>
        <v>1.9716705233356322</v>
      </c>
      <c r="P46" s="52">
        <f t="shared" si="17"/>
        <v>1.7981880458998824E-2</v>
      </c>
    </row>
    <row r="47" spans="1:17" ht="20.100000000000001" customHeight="1" x14ac:dyDescent="0.25">
      <c r="A47" s="38" t="s">
        <v>177</v>
      </c>
      <c r="B47" s="19">
        <v>42626.9</v>
      </c>
      <c r="C47" s="140">
        <v>47385.94000000001</v>
      </c>
      <c r="D47" s="247">
        <f t="shared" si="11"/>
        <v>2.9025383130576905E-2</v>
      </c>
      <c r="E47" s="215">
        <f t="shared" si="12"/>
        <v>3.3410712423179181E-2</v>
      </c>
      <c r="F47" s="52">
        <f t="shared" si="13"/>
        <v>0.11164405574883485</v>
      </c>
      <c r="H47" s="19">
        <v>10258.816000000006</v>
      </c>
      <c r="I47" s="140">
        <v>11350.777999999995</v>
      </c>
      <c r="J47" s="247">
        <f t="shared" si="14"/>
        <v>2.4532850539984694E-2</v>
      </c>
      <c r="K47" s="215">
        <f t="shared" si="15"/>
        <v>2.7825009229915758E-2</v>
      </c>
      <c r="L47" s="52">
        <f t="shared" si="16"/>
        <v>0.10644132812207452</v>
      </c>
      <c r="N47" s="40">
        <f t="shared" si="9"/>
        <v>2.4066530758746252</v>
      </c>
      <c r="O47" s="143">
        <f t="shared" si="10"/>
        <v>2.3953894340810784</v>
      </c>
      <c r="P47" s="52">
        <f t="shared" si="17"/>
        <v>-4.6802100005433256E-3</v>
      </c>
    </row>
    <row r="48" spans="1:17" ht="20.100000000000001" customHeight="1" x14ac:dyDescent="0.25">
      <c r="A48" s="38" t="s">
        <v>178</v>
      </c>
      <c r="B48" s="19">
        <v>45535.949999999961</v>
      </c>
      <c r="C48" s="140">
        <v>41707.129999999961</v>
      </c>
      <c r="D48" s="247">
        <f t="shared" si="11"/>
        <v>3.1006204883883001E-2</v>
      </c>
      <c r="E48" s="215">
        <f t="shared" si="12"/>
        <v>2.9406716980314152E-2</v>
      </c>
      <c r="F48" s="52">
        <f t="shared" si="13"/>
        <v>-8.4083454940547045E-2</v>
      </c>
      <c r="H48" s="19">
        <v>11391.201000000006</v>
      </c>
      <c r="I48" s="140">
        <v>10622.942999999999</v>
      </c>
      <c r="J48" s="247">
        <f t="shared" si="14"/>
        <v>2.7240826973007819E-2</v>
      </c>
      <c r="K48" s="215">
        <f t="shared" si="15"/>
        <v>2.6040812975451473E-2</v>
      </c>
      <c r="L48" s="52">
        <f t="shared" si="16"/>
        <v>-6.7443108062091667E-2</v>
      </c>
      <c r="N48" s="40">
        <f t="shared" si="9"/>
        <v>2.501584132976256</v>
      </c>
      <c r="O48" s="143">
        <f t="shared" si="10"/>
        <v>2.5470328454631157</v>
      </c>
      <c r="P48" s="52">
        <f t="shared" si="17"/>
        <v>1.816797280081367E-2</v>
      </c>
    </row>
    <row r="49" spans="1:16" ht="20.100000000000001" customHeight="1" x14ac:dyDescent="0.25">
      <c r="A49" s="38" t="s">
        <v>181</v>
      </c>
      <c r="B49" s="19">
        <v>17569.160000000007</v>
      </c>
      <c r="C49" s="140">
        <v>21052.510000000006</v>
      </c>
      <c r="D49" s="247">
        <f t="shared" si="11"/>
        <v>1.1963140652555234E-2</v>
      </c>
      <c r="E49" s="215">
        <f t="shared" si="12"/>
        <v>1.4843629933184908E-2</v>
      </c>
      <c r="F49" s="52">
        <f t="shared" si="13"/>
        <v>0.19826502803776602</v>
      </c>
      <c r="H49" s="19">
        <v>5858.8089999999984</v>
      </c>
      <c r="I49" s="140">
        <v>7732.6899999999978</v>
      </c>
      <c r="J49" s="247">
        <f t="shared" si="14"/>
        <v>1.4010708988183147E-2</v>
      </c>
      <c r="K49" s="215">
        <f t="shared" si="15"/>
        <v>1.895572009443558E-2</v>
      </c>
      <c r="L49" s="52">
        <f t="shared" si="16"/>
        <v>0.31983991968333492</v>
      </c>
      <c r="N49" s="40">
        <f t="shared" si="9"/>
        <v>3.3347120750223662</v>
      </c>
      <c r="O49" s="143">
        <f t="shared" si="10"/>
        <v>3.6730489618577526</v>
      </c>
      <c r="P49" s="52">
        <f t="shared" si="17"/>
        <v>0.10145910028322826</v>
      </c>
    </row>
    <row r="50" spans="1:16" ht="20.100000000000001" customHeight="1" x14ac:dyDescent="0.25">
      <c r="A50" s="38" t="s">
        <v>183</v>
      </c>
      <c r="B50" s="19">
        <v>25895.250000000011</v>
      </c>
      <c r="C50" s="140">
        <v>18910.769999999993</v>
      </c>
      <c r="D50" s="247">
        <f t="shared" si="11"/>
        <v>1.7632517319159307E-2</v>
      </c>
      <c r="E50" s="215">
        <f t="shared" si="12"/>
        <v>1.3333539403689868E-2</v>
      </c>
      <c r="F50" s="52">
        <f t="shared" si="13"/>
        <v>-0.26972050858748281</v>
      </c>
      <c r="H50" s="19">
        <v>9309.8770000000022</v>
      </c>
      <c r="I50" s="140">
        <v>7152.1270000000004</v>
      </c>
      <c r="J50" s="247">
        <f t="shared" si="14"/>
        <v>2.2263565404296269E-2</v>
      </c>
      <c r="K50" s="215">
        <f t="shared" si="15"/>
        <v>1.7532542684609794E-2</v>
      </c>
      <c r="L50" s="52">
        <f t="shared" si="16"/>
        <v>-0.23176997934559193</v>
      </c>
      <c r="N50" s="40">
        <f t="shared" si="9"/>
        <v>3.5952064567826141</v>
      </c>
      <c r="O50" s="143">
        <f t="shared" si="10"/>
        <v>3.782039017977588</v>
      </c>
      <c r="P50" s="52">
        <f t="shared" si="17"/>
        <v>5.1967129966208461E-2</v>
      </c>
    </row>
    <row r="51" spans="1:16" ht="20.100000000000001" customHeight="1" x14ac:dyDescent="0.25">
      <c r="A51" s="38" t="s">
        <v>185</v>
      </c>
      <c r="B51" s="19">
        <v>18941.850000000013</v>
      </c>
      <c r="C51" s="140">
        <v>17645.950000000004</v>
      </c>
      <c r="D51" s="247">
        <f t="shared" si="11"/>
        <v>1.2897828682168268E-2</v>
      </c>
      <c r="E51" s="215">
        <f t="shared" si="12"/>
        <v>1.2441744553000294E-2</v>
      </c>
      <c r="F51" s="52">
        <f t="shared" si="13"/>
        <v>-6.8414647988449276E-2</v>
      </c>
      <c r="H51" s="19">
        <v>5340.5639999999994</v>
      </c>
      <c r="I51" s="140">
        <v>4571.5869999999995</v>
      </c>
      <c r="J51" s="247">
        <f t="shared" si="14"/>
        <v>1.277138203972298E-2</v>
      </c>
      <c r="K51" s="215">
        <f t="shared" si="15"/>
        <v>1.1206672394646688E-2</v>
      </c>
      <c r="L51" s="52">
        <f t="shared" si="16"/>
        <v>-0.14398797580180669</v>
      </c>
      <c r="N51" s="40">
        <f t="shared" si="9"/>
        <v>2.8194521654431832</v>
      </c>
      <c r="O51" s="143">
        <f t="shared" si="10"/>
        <v>2.5907287507898404</v>
      </c>
      <c r="P51" s="52">
        <f t="shared" si="17"/>
        <v>-8.1123353485725927E-2</v>
      </c>
    </row>
    <row r="52" spans="1:16" ht="20.100000000000001" customHeight="1" x14ac:dyDescent="0.25">
      <c r="A52" s="38" t="s">
        <v>186</v>
      </c>
      <c r="B52" s="19">
        <v>7854.14</v>
      </c>
      <c r="C52" s="140">
        <v>9776.3900000000012</v>
      </c>
      <c r="D52" s="247">
        <f t="shared" si="11"/>
        <v>5.348017863395867E-3</v>
      </c>
      <c r="E52" s="215">
        <f t="shared" si="12"/>
        <v>6.8931027816868193E-3</v>
      </c>
      <c r="F52" s="52">
        <f t="shared" si="13"/>
        <v>0.24474353652977932</v>
      </c>
      <c r="H52" s="19">
        <v>2352.5270000000005</v>
      </c>
      <c r="I52" s="140">
        <v>3040.1459999999993</v>
      </c>
      <c r="J52" s="247">
        <f t="shared" si="14"/>
        <v>5.6258142540307338E-3</v>
      </c>
      <c r="K52" s="215">
        <f t="shared" si="15"/>
        <v>7.4525367785619181E-3</v>
      </c>
      <c r="L52" s="52">
        <f t="shared" si="16"/>
        <v>0.29228952526368396</v>
      </c>
      <c r="N52" s="40">
        <f t="shared" ref="N52" si="18">(H52/B52)*10</f>
        <v>2.9952700104658185</v>
      </c>
      <c r="O52" s="143">
        <f t="shared" ref="O52" si="19">(I52/C52)*10</f>
        <v>3.1096815900347661</v>
      </c>
      <c r="P52" s="52">
        <f t="shared" ref="P52" si="20">(O52-N52)/N52</f>
        <v>3.8197417651557389E-2</v>
      </c>
    </row>
    <row r="53" spans="1:16" ht="20.100000000000001" customHeight="1" x14ac:dyDescent="0.25">
      <c r="A53" s="38" t="s">
        <v>187</v>
      </c>
      <c r="B53" s="19">
        <v>5460.9100000000044</v>
      </c>
      <c r="C53" s="140">
        <v>5327.9500000000035</v>
      </c>
      <c r="D53" s="247">
        <f t="shared" si="11"/>
        <v>3.7184267444172309E-3</v>
      </c>
      <c r="E53" s="215">
        <f t="shared" si="12"/>
        <v>3.7566123043054037E-3</v>
      </c>
      <c r="F53" s="52">
        <f t="shared" si="13"/>
        <v>-2.4347590419911854E-2</v>
      </c>
      <c r="H53" s="19">
        <v>2818.6070000000018</v>
      </c>
      <c r="I53" s="140">
        <v>2567.9210000000007</v>
      </c>
      <c r="J53" s="247">
        <f t="shared" si="14"/>
        <v>6.7403942386679563E-3</v>
      </c>
      <c r="K53" s="215">
        <f t="shared" si="15"/>
        <v>6.2949363934960718E-3</v>
      </c>
      <c r="L53" s="52">
        <f t="shared" si="16"/>
        <v>-8.8939678358849208E-2</v>
      </c>
      <c r="N53" s="40">
        <f t="shared" si="9"/>
        <v>5.1614236455096307</v>
      </c>
      <c r="O53" s="143">
        <f t="shared" si="10"/>
        <v>4.8197167766214006</v>
      </c>
      <c r="P53" s="52">
        <f t="shared" si="17"/>
        <v>-6.6203995710662211E-2</v>
      </c>
    </row>
    <row r="54" spans="1:16" ht="20.100000000000001" customHeight="1" x14ac:dyDescent="0.25">
      <c r="A54" s="38" t="s">
        <v>188</v>
      </c>
      <c r="B54" s="19">
        <v>5495.390000000004</v>
      </c>
      <c r="C54" s="140">
        <v>4471.0099999999993</v>
      </c>
      <c r="D54" s="247">
        <f t="shared" si="11"/>
        <v>3.7419047644079474E-3</v>
      </c>
      <c r="E54" s="215">
        <f t="shared" si="12"/>
        <v>3.1524040538429398E-3</v>
      </c>
      <c r="F54" s="52">
        <f t="shared" si="13"/>
        <v>-0.1864071521766433</v>
      </c>
      <c r="H54" s="19">
        <v>2288.9790000000016</v>
      </c>
      <c r="I54" s="140">
        <v>1996.4680000000003</v>
      </c>
      <c r="J54" s="247">
        <f t="shared" si="14"/>
        <v>5.4738460750405928E-3</v>
      </c>
      <c r="K54" s="215">
        <f t="shared" si="15"/>
        <v>4.8940910065575667E-3</v>
      </c>
      <c r="L54" s="52">
        <f t="shared" si="16"/>
        <v>-0.1277910369645161</v>
      </c>
      <c r="N54" s="40">
        <f t="shared" ref="N54" si="21">(H54/B54)*10</f>
        <v>4.1652712546334296</v>
      </c>
      <c r="O54" s="143">
        <f t="shared" ref="O54" si="22">(I54/C54)*10</f>
        <v>4.4653624125197675</v>
      </c>
      <c r="P54" s="52">
        <f t="shared" ref="P54" si="23">(O54-N54)/N54</f>
        <v>7.204600602002037E-2</v>
      </c>
    </row>
    <row r="55" spans="1:16" ht="20.100000000000001" customHeight="1" x14ac:dyDescent="0.25">
      <c r="A55" s="38" t="s">
        <v>189</v>
      </c>
      <c r="B55" s="19">
        <v>8822.1200000000026</v>
      </c>
      <c r="C55" s="140">
        <v>6484.53</v>
      </c>
      <c r="D55" s="247">
        <f t="shared" si="11"/>
        <v>6.0071319524508046E-3</v>
      </c>
      <c r="E55" s="215">
        <f t="shared" si="12"/>
        <v>4.572089675323061E-3</v>
      </c>
      <c r="F55" s="52">
        <f t="shared" si="13"/>
        <v>-0.26496919107878858</v>
      </c>
      <c r="H55" s="19">
        <v>2013.4519999999986</v>
      </c>
      <c r="I55" s="140">
        <v>1923.4459999999999</v>
      </c>
      <c r="J55" s="247">
        <f t="shared" si="14"/>
        <v>4.8149530107015467E-3</v>
      </c>
      <c r="K55" s="215">
        <f t="shared" si="15"/>
        <v>4.7150867282616726E-3</v>
      </c>
      <c r="L55" s="52">
        <f t="shared" si="16"/>
        <v>-4.4702332114199286E-2</v>
      </c>
      <c r="N55" s="40">
        <f t="shared" ref="N55" si="24">(H55/B55)*10</f>
        <v>2.2822768223510881</v>
      </c>
      <c r="O55" s="143">
        <f t="shared" ref="O55" si="25">(I55/C55)*10</f>
        <v>2.9662072655998202</v>
      </c>
      <c r="P55" s="52">
        <f t="shared" ref="P55" si="26">(O55-N55)/N55</f>
        <v>0.29967024006499832</v>
      </c>
    </row>
    <row r="56" spans="1:16" ht="20.100000000000001" customHeight="1" x14ac:dyDescent="0.25">
      <c r="A56" s="38" t="s">
        <v>190</v>
      </c>
      <c r="B56" s="19">
        <v>6369.3899999999985</v>
      </c>
      <c r="C56" s="140">
        <v>5352.1700000000019</v>
      </c>
      <c r="D56" s="247">
        <f t="shared" si="11"/>
        <v>4.3370262688130073E-3</v>
      </c>
      <c r="E56" s="215">
        <f t="shared" si="12"/>
        <v>3.7736892569814372E-3</v>
      </c>
      <c r="F56" s="52">
        <f t="shared" si="13"/>
        <v>-0.15970446149474232</v>
      </c>
      <c r="H56" s="19">
        <v>1848.5540000000005</v>
      </c>
      <c r="I56" s="140">
        <v>1735.9689999999998</v>
      </c>
      <c r="J56" s="247">
        <f t="shared" si="14"/>
        <v>4.4206172522336749E-3</v>
      </c>
      <c r="K56" s="215">
        <f t="shared" si="15"/>
        <v>4.2555103665887616E-3</v>
      </c>
      <c r="L56" s="52">
        <f t="shared" si="16"/>
        <v>-6.090436092210489E-2</v>
      </c>
      <c r="N56" s="40">
        <f t="shared" ref="N56" si="27">(H56/B56)*10</f>
        <v>2.9022465259624566</v>
      </c>
      <c r="O56" s="143">
        <f t="shared" ref="O56" si="28">(I56/C56)*10</f>
        <v>3.2434862868705578</v>
      </c>
      <c r="P56" s="52">
        <f t="shared" ref="P56" si="29">(O56-N56)/N56</f>
        <v>0.11757779976838381</v>
      </c>
    </row>
    <row r="57" spans="1:16" ht="20.100000000000001" customHeight="1" x14ac:dyDescent="0.25">
      <c r="A57" s="38" t="s">
        <v>191</v>
      </c>
      <c r="B57" s="19">
        <v>4007.6499999999992</v>
      </c>
      <c r="C57" s="140">
        <v>2823.05</v>
      </c>
      <c r="D57" s="247">
        <f t="shared" si="11"/>
        <v>2.7288772278363312E-3</v>
      </c>
      <c r="E57" s="215">
        <f t="shared" si="12"/>
        <v>1.9904661953789662E-3</v>
      </c>
      <c r="F57" s="52">
        <f t="shared" si="13"/>
        <v>-0.29558469427220424</v>
      </c>
      <c r="H57" s="19">
        <v>1244.8290000000002</v>
      </c>
      <c r="I57" s="140">
        <v>1006.7989999999999</v>
      </c>
      <c r="J57" s="247">
        <f t="shared" si="14"/>
        <v>2.9768741153792595E-3</v>
      </c>
      <c r="K57" s="215">
        <f t="shared" si="15"/>
        <v>2.4680415269922435E-3</v>
      </c>
      <c r="L57" s="52">
        <f t="shared" ref="L57:L58" si="30">(I57-H57)/H57</f>
        <v>-0.19121501828765258</v>
      </c>
      <c r="N57" s="40">
        <f t="shared" ref="N57:N58" si="31">(H57/B57)*10</f>
        <v>3.1061320225069569</v>
      </c>
      <c r="O57" s="143">
        <f t="shared" ref="O57:O58" si="32">(I57/C57)*10</f>
        <v>3.5663519951825147</v>
      </c>
      <c r="P57" s="52">
        <f t="shared" ref="P57:P58" si="33">(O57-N57)/N57</f>
        <v>0.14816497474698923</v>
      </c>
    </row>
    <row r="58" spans="1:16" ht="20.100000000000001" customHeight="1" x14ac:dyDescent="0.25">
      <c r="A58" s="38" t="s">
        <v>192</v>
      </c>
      <c r="B58" s="19">
        <v>3887.130000000001</v>
      </c>
      <c r="C58" s="140">
        <v>2969.4399999999996</v>
      </c>
      <c r="D58" s="247">
        <f t="shared" si="11"/>
        <v>2.6468131045973183E-3</v>
      </c>
      <c r="E58" s="215">
        <f t="shared" si="12"/>
        <v>2.0936823432833695E-3</v>
      </c>
      <c r="F58" s="52">
        <f t="shared" si="13"/>
        <v>-0.23608420608520969</v>
      </c>
      <c r="H58" s="19">
        <v>770.06899999999985</v>
      </c>
      <c r="I58" s="140">
        <v>748.84600000000023</v>
      </c>
      <c r="J58" s="247">
        <f t="shared" si="14"/>
        <v>1.8415368481582532E-3</v>
      </c>
      <c r="K58" s="215">
        <f t="shared" si="15"/>
        <v>1.8357020868336525E-3</v>
      </c>
      <c r="L58" s="52">
        <f t="shared" si="30"/>
        <v>-2.7559868011827016E-2</v>
      </c>
      <c r="N58" s="40">
        <f t="shared" si="31"/>
        <v>1.9810734397871943</v>
      </c>
      <c r="O58" s="143">
        <f t="shared" si="32"/>
        <v>2.5218425022899953</v>
      </c>
      <c r="P58" s="52">
        <f t="shared" si="33"/>
        <v>0.27296770106659451</v>
      </c>
    </row>
    <row r="59" spans="1:16" ht="20.100000000000001" customHeight="1" x14ac:dyDescent="0.25">
      <c r="A59" s="38" t="s">
        <v>193</v>
      </c>
      <c r="B59" s="19">
        <v>898.06000000000006</v>
      </c>
      <c r="C59" s="140">
        <v>859.81999999999994</v>
      </c>
      <c r="D59" s="247">
        <f t="shared" si="11"/>
        <v>6.1150436870253044E-4</v>
      </c>
      <c r="E59" s="215">
        <f t="shared" si="12"/>
        <v>6.0623887076415321E-4</v>
      </c>
      <c r="F59" s="52">
        <f t="shared" si="13"/>
        <v>-4.2580673897067142E-2</v>
      </c>
      <c r="H59" s="19">
        <v>398.94999999999993</v>
      </c>
      <c r="I59" s="140">
        <v>449.60399999999998</v>
      </c>
      <c r="J59" s="247">
        <f t="shared" si="14"/>
        <v>9.5404583949325989E-4</v>
      </c>
      <c r="K59" s="215">
        <f t="shared" si="15"/>
        <v>1.102147839540783E-3</v>
      </c>
      <c r="L59" s="52">
        <f t="shared" si="16"/>
        <v>0.12696829176588562</v>
      </c>
      <c r="N59" s="40">
        <f t="shared" si="9"/>
        <v>4.442353517582343</v>
      </c>
      <c r="O59" s="143">
        <f t="shared" si="10"/>
        <v>5.2290479402665682</v>
      </c>
      <c r="P59" s="52">
        <f t="shared" si="17"/>
        <v>0.17708955839974821</v>
      </c>
    </row>
    <row r="60" spans="1:16" ht="20.100000000000001" customHeight="1" x14ac:dyDescent="0.25">
      <c r="A60" s="38" t="s">
        <v>194</v>
      </c>
      <c r="B60" s="19">
        <v>530.5999999999998</v>
      </c>
      <c r="C60" s="140">
        <v>831.75999999999976</v>
      </c>
      <c r="D60" s="247">
        <f t="shared" si="11"/>
        <v>3.6129458837222742E-4</v>
      </c>
      <c r="E60" s="215">
        <f t="shared" si="12"/>
        <v>5.8645442435252949E-4</v>
      </c>
      <c r="F60" s="52">
        <f t="shared" si="13"/>
        <v>0.5675838673200152</v>
      </c>
      <c r="H60" s="19">
        <v>241.50099999999992</v>
      </c>
      <c r="I60" s="140">
        <v>366.12599999999998</v>
      </c>
      <c r="J60" s="247">
        <f t="shared" si="14"/>
        <v>5.7752356005379558E-4</v>
      </c>
      <c r="K60" s="215">
        <f t="shared" si="15"/>
        <v>8.975119881044401E-4</v>
      </c>
      <c r="L60" s="52">
        <f t="shared" si="16"/>
        <v>0.51604341182852287</v>
      </c>
      <c r="N60" s="40">
        <f t="shared" si="9"/>
        <v>4.5514700339238603</v>
      </c>
      <c r="O60" s="143">
        <f t="shared" si="10"/>
        <v>4.4018226411464854</v>
      </c>
      <c r="P60" s="52">
        <f t="shared" si="17"/>
        <v>-3.2878914210572679E-2</v>
      </c>
    </row>
    <row r="61" spans="1:16" ht="20.100000000000001" customHeight="1" thickBot="1" x14ac:dyDescent="0.3">
      <c r="A61" s="8" t="s">
        <v>17</v>
      </c>
      <c r="B61" s="196">
        <f>B62-SUM(B39:B60)</f>
        <v>1997.4200000001583</v>
      </c>
      <c r="C61" s="142">
        <f>C62-SUM(C39:C60)</f>
        <v>1907.0400000002701</v>
      </c>
      <c r="D61" s="247">
        <f t="shared" si="11"/>
        <v>1.3600773401931999E-3</v>
      </c>
      <c r="E61" s="215">
        <f t="shared" si="12"/>
        <v>1.3446090764372015E-3</v>
      </c>
      <c r="F61" s="52">
        <f t="shared" si="13"/>
        <v>-4.5248370397753639E-2</v>
      </c>
      <c r="H61" s="19">
        <f>H62-SUM(H39:H60)</f>
        <v>1033.2279999999446</v>
      </c>
      <c r="I61" s="140">
        <f>I62-SUM(I39:I60)</f>
        <v>985.27700000000186</v>
      </c>
      <c r="J61" s="247">
        <f t="shared" si="14"/>
        <v>2.4708531762072674E-3</v>
      </c>
      <c r="K61" s="215">
        <f t="shared" si="15"/>
        <v>2.4152830421865154E-3</v>
      </c>
      <c r="L61" s="52">
        <f t="shared" si="16"/>
        <v>-4.6408924264484987E-2</v>
      </c>
      <c r="N61" s="40">
        <f t="shared" si="9"/>
        <v>5.172812928677307</v>
      </c>
      <c r="O61" s="143">
        <f t="shared" si="10"/>
        <v>5.1665250859964251</v>
      </c>
      <c r="P61" s="52">
        <f t="shared" si="17"/>
        <v>-1.2155557851363671E-3</v>
      </c>
    </row>
    <row r="62" spans="1:16" s="1" customFormat="1" ht="26.25" customHeight="1" thickBot="1" x14ac:dyDescent="0.3">
      <c r="A62" s="12" t="s">
        <v>18</v>
      </c>
      <c r="B62" s="17">
        <v>1468607.6599999992</v>
      </c>
      <c r="C62" s="145">
        <v>1418285.8300000003</v>
      </c>
      <c r="D62" s="253">
        <f>SUM(D39:D61)</f>
        <v>1.0000000000000002</v>
      </c>
      <c r="E62" s="254">
        <f>SUM(E39:E61)</f>
        <v>1.0000000000000002</v>
      </c>
      <c r="F62" s="57">
        <f t="shared" si="13"/>
        <v>-3.4264992189948766E-2</v>
      </c>
      <c r="H62" s="17">
        <v>418166.49000000005</v>
      </c>
      <c r="I62" s="145">
        <v>407934.38399999985</v>
      </c>
      <c r="J62" s="253">
        <f t="shared" si="14"/>
        <v>1</v>
      </c>
      <c r="K62" s="254">
        <f t="shared" si="15"/>
        <v>1</v>
      </c>
      <c r="L62" s="57">
        <f t="shared" si="16"/>
        <v>-2.4468976459591972E-2</v>
      </c>
      <c r="N62" s="37">
        <f t="shared" si="9"/>
        <v>2.8473669407389601</v>
      </c>
      <c r="O62" s="150">
        <f t="shared" si="10"/>
        <v>2.8762494510715078</v>
      </c>
      <c r="P62" s="57">
        <f t="shared" si="17"/>
        <v>1.0143585612134671E-2</v>
      </c>
    </row>
    <row r="64" spans="1:16" ht="15.75" thickBot="1" x14ac:dyDescent="0.3"/>
    <row r="65" spans="1:16" x14ac:dyDescent="0.25">
      <c r="A65" s="354" t="s">
        <v>15</v>
      </c>
      <c r="B65" s="342" t="s">
        <v>1</v>
      </c>
      <c r="C65" s="340"/>
      <c r="D65" s="342" t="s">
        <v>104</v>
      </c>
      <c r="E65" s="340"/>
      <c r="F65" s="130" t="s">
        <v>0</v>
      </c>
      <c r="H65" s="352" t="s">
        <v>19</v>
      </c>
      <c r="I65" s="353"/>
      <c r="J65" s="342" t="s">
        <v>104</v>
      </c>
      <c r="K65" s="343"/>
      <c r="L65" s="130" t="s">
        <v>0</v>
      </c>
      <c r="N65" s="350" t="s">
        <v>22</v>
      </c>
      <c r="O65" s="340"/>
      <c r="P65" s="130" t="s">
        <v>0</v>
      </c>
    </row>
    <row r="66" spans="1:16" x14ac:dyDescent="0.25">
      <c r="A66" s="355"/>
      <c r="B66" s="345" t="str">
        <f>B37</f>
        <v>jan-dez</v>
      </c>
      <c r="C66" s="347"/>
      <c r="D66" s="345" t="str">
        <f>B66</f>
        <v>jan-dez</v>
      </c>
      <c r="E66" s="347"/>
      <c r="F66" s="131" t="str">
        <f>F37</f>
        <v>2023 / 2022</v>
      </c>
      <c r="H66" s="348" t="str">
        <f>B66</f>
        <v>jan-dez</v>
      </c>
      <c r="I66" s="347"/>
      <c r="J66" s="345" t="str">
        <f>B66</f>
        <v>jan-dez</v>
      </c>
      <c r="K66" s="346"/>
      <c r="L66" s="131" t="str">
        <f>F66</f>
        <v>2023 / 2022</v>
      </c>
      <c r="N66" s="348" t="str">
        <f>B66</f>
        <v>jan-dez</v>
      </c>
      <c r="O66" s="346"/>
      <c r="P66" s="131" t="str">
        <f>L66</f>
        <v>2023 / 2022</v>
      </c>
    </row>
    <row r="67" spans="1:16" ht="19.5" customHeight="1" thickBot="1" x14ac:dyDescent="0.3">
      <c r="A67" s="356"/>
      <c r="B67" s="99">
        <f>B6</f>
        <v>2022</v>
      </c>
      <c r="C67" s="134">
        <f>C6</f>
        <v>2023</v>
      </c>
      <c r="D67" s="99">
        <f>B67</f>
        <v>2022</v>
      </c>
      <c r="E67" s="134">
        <f>C67</f>
        <v>2023</v>
      </c>
      <c r="F67" s="131" t="str">
        <f>F38</f>
        <v>HL</v>
      </c>
      <c r="H67" s="25">
        <f>B67</f>
        <v>2022</v>
      </c>
      <c r="I67" s="134">
        <f>C67</f>
        <v>2023</v>
      </c>
      <c r="J67" s="99">
        <f>B67</f>
        <v>2022</v>
      </c>
      <c r="K67" s="134">
        <f>C67</f>
        <v>2023</v>
      </c>
      <c r="L67" s="26">
        <v>1000</v>
      </c>
      <c r="N67" s="25">
        <f>B67</f>
        <v>2022</v>
      </c>
      <c r="O67" s="134">
        <f>C67</f>
        <v>2023</v>
      </c>
      <c r="P67" s="132"/>
    </row>
    <row r="68" spans="1:16" ht="20.100000000000001" customHeight="1" x14ac:dyDescent="0.25">
      <c r="A68" s="38" t="s">
        <v>161</v>
      </c>
      <c r="B68" s="39">
        <v>247441.19999999972</v>
      </c>
      <c r="C68" s="147">
        <v>233242.63000000009</v>
      </c>
      <c r="D68" s="247">
        <f>B68/$B$96</f>
        <v>0.13862513197587498</v>
      </c>
      <c r="E68" s="246">
        <f>C68/$C$96</f>
        <v>0.13130047209598364</v>
      </c>
      <c r="F68" s="61">
        <f>(C68-B68)/B68</f>
        <v>-5.7381592071165367E-2</v>
      </c>
      <c r="H68" s="19">
        <v>105989.36599999999</v>
      </c>
      <c r="I68" s="147">
        <v>100128.58099999998</v>
      </c>
      <c r="J68" s="245">
        <f>H68/$H$96</f>
        <v>0.20351385877760328</v>
      </c>
      <c r="K68" s="246">
        <f>I68/$I$96</f>
        <v>0.19250880281229796</v>
      </c>
      <c r="L68" s="58">
        <f>(I68-H68)/H68</f>
        <v>-5.529597186193206E-2</v>
      </c>
      <c r="N68" s="41">
        <f t="shared" ref="N68:N96" si="34">(H68/B68)*10</f>
        <v>4.283416262126118</v>
      </c>
      <c r="O68" s="149">
        <f t="shared" ref="O68:O96" si="35">(I68/C68)*10</f>
        <v>4.2928936704237959</v>
      </c>
      <c r="P68" s="61">
        <f>(O68-N68)/N68</f>
        <v>2.2125816679263474E-3</v>
      </c>
    </row>
    <row r="69" spans="1:16" ht="20.100000000000001" customHeight="1" x14ac:dyDescent="0.25">
      <c r="A69" t="s">
        <v>162</v>
      </c>
      <c r="B69" s="19">
        <v>233339.94</v>
      </c>
      <c r="C69" s="140">
        <v>229661.33000000007</v>
      </c>
      <c r="D69" s="247">
        <f t="shared" ref="D69:D95" si="36">B69/$B$96</f>
        <v>0.13072511763498879</v>
      </c>
      <c r="E69" s="215">
        <f t="shared" ref="E69:E95" si="37">C69/$C$96</f>
        <v>0.12928443248642621</v>
      </c>
      <c r="F69" s="52">
        <f t="shared" ref="F69:F96" si="38">(C69-B69)/B69</f>
        <v>-1.5765025053147471E-2</v>
      </c>
      <c r="H69" s="19">
        <v>83508.822999999931</v>
      </c>
      <c r="I69" s="140">
        <v>87548.672999999966</v>
      </c>
      <c r="J69" s="214">
        <f t="shared" ref="J69:J96" si="39">H69/$H$96</f>
        <v>0.16034818823905272</v>
      </c>
      <c r="K69" s="215">
        <f t="shared" ref="K69:K96" si="40">I69/$I$96</f>
        <v>0.16832247155320568</v>
      </c>
      <c r="L69" s="59">
        <f t="shared" ref="L69:L96" si="41">(I69-H69)/H69</f>
        <v>4.8376325457251845E-2</v>
      </c>
      <c r="N69" s="40">
        <f t="shared" si="34"/>
        <v>3.5788482246116944</v>
      </c>
      <c r="O69" s="143">
        <f t="shared" si="35"/>
        <v>3.8120772443493181</v>
      </c>
      <c r="P69" s="52">
        <f t="shared" ref="P69:P96" si="42">(O69-N69)/N69</f>
        <v>6.5168737286401421E-2</v>
      </c>
    </row>
    <row r="70" spans="1:16" ht="20.100000000000001" customHeight="1" x14ac:dyDescent="0.25">
      <c r="A70" s="38" t="s">
        <v>163</v>
      </c>
      <c r="B70" s="19">
        <v>237389.07000000009</v>
      </c>
      <c r="C70" s="140">
        <v>258548.31</v>
      </c>
      <c r="D70" s="247">
        <f t="shared" si="36"/>
        <v>0.13299358052895102</v>
      </c>
      <c r="E70" s="215">
        <f t="shared" si="37"/>
        <v>0.14554592855782286</v>
      </c>
      <c r="F70" s="52">
        <f t="shared" si="38"/>
        <v>8.9133168599547966E-2</v>
      </c>
      <c r="H70" s="19">
        <v>70987.163000000015</v>
      </c>
      <c r="I70" s="140">
        <v>79915.14</v>
      </c>
      <c r="J70" s="214">
        <f t="shared" si="39"/>
        <v>0.13630491445533044</v>
      </c>
      <c r="K70" s="215">
        <f t="shared" si="40"/>
        <v>0.15364611956277688</v>
      </c>
      <c r="L70" s="59">
        <f t="shared" si="41"/>
        <v>0.12576889429994523</v>
      </c>
      <c r="N70" s="40">
        <f t="shared" si="34"/>
        <v>2.9903298833429859</v>
      </c>
      <c r="O70" s="143">
        <f t="shared" si="35"/>
        <v>3.0909171287950015</v>
      </c>
      <c r="P70" s="52">
        <f t="shared" si="42"/>
        <v>3.3637508026226816E-2</v>
      </c>
    </row>
    <row r="71" spans="1:16" ht="20.100000000000001" customHeight="1" x14ac:dyDescent="0.25">
      <c r="A71" s="38" t="s">
        <v>166</v>
      </c>
      <c r="B71" s="19">
        <v>124368.49000000009</v>
      </c>
      <c r="C71" s="140">
        <v>123598.33</v>
      </c>
      <c r="D71" s="247">
        <f t="shared" si="36"/>
        <v>6.9675536409823102E-2</v>
      </c>
      <c r="E71" s="215">
        <f t="shared" si="37"/>
        <v>6.9577842949529289E-2</v>
      </c>
      <c r="F71" s="52">
        <f t="shared" si="38"/>
        <v>-6.1925653354807974E-3</v>
      </c>
      <c r="H71" s="19">
        <v>51873.288000000022</v>
      </c>
      <c r="I71" s="140">
        <v>49261.856000000014</v>
      </c>
      <c r="J71" s="214">
        <f t="shared" si="39"/>
        <v>9.960369994440714E-2</v>
      </c>
      <c r="K71" s="215">
        <f t="shared" si="40"/>
        <v>9.4711628070229231E-2</v>
      </c>
      <c r="L71" s="59">
        <f t="shared" si="41"/>
        <v>-5.0342519255768152E-2</v>
      </c>
      <c r="N71" s="40">
        <f t="shared" si="34"/>
        <v>4.1709349369763977</v>
      </c>
      <c r="O71" s="143">
        <f t="shared" si="35"/>
        <v>3.9856409063132174</v>
      </c>
      <c r="P71" s="52">
        <f t="shared" si="42"/>
        <v>-4.4425059000681513E-2</v>
      </c>
    </row>
    <row r="72" spans="1:16" ht="20.100000000000001" customHeight="1" x14ac:dyDescent="0.25">
      <c r="A72" s="38" t="s">
        <v>167</v>
      </c>
      <c r="B72" s="19">
        <v>339220.27999999968</v>
      </c>
      <c r="C72" s="140">
        <v>338548.54000000027</v>
      </c>
      <c r="D72" s="247">
        <f t="shared" si="36"/>
        <v>0.19004295195744794</v>
      </c>
      <c r="E72" s="215">
        <f t="shared" si="37"/>
        <v>0.19058086906928642</v>
      </c>
      <c r="F72" s="52">
        <f t="shared" si="38"/>
        <v>-1.9802471715411863E-3</v>
      </c>
      <c r="H72" s="19">
        <v>49194.399999999965</v>
      </c>
      <c r="I72" s="140">
        <v>44026.279000000024</v>
      </c>
      <c r="J72" s="214">
        <f t="shared" si="39"/>
        <v>9.4459874156138643E-2</v>
      </c>
      <c r="K72" s="215">
        <f t="shared" si="40"/>
        <v>8.4645624435346997E-2</v>
      </c>
      <c r="L72" s="59">
        <f t="shared" si="41"/>
        <v>-0.10505506724342496</v>
      </c>
      <c r="N72" s="40">
        <f t="shared" si="34"/>
        <v>1.4502198984093762</v>
      </c>
      <c r="O72" s="143">
        <f t="shared" si="35"/>
        <v>1.3004421463462814</v>
      </c>
      <c r="P72" s="52">
        <f t="shared" si="42"/>
        <v>-0.10327933869020368</v>
      </c>
    </row>
    <row r="73" spans="1:16" ht="20.100000000000001" customHeight="1" x14ac:dyDescent="0.25">
      <c r="A73" s="38" t="s">
        <v>170</v>
      </c>
      <c r="B73" s="19">
        <v>97182.370000000054</v>
      </c>
      <c r="C73" s="140">
        <v>96984.54999999993</v>
      </c>
      <c r="D73" s="247">
        <f t="shared" si="36"/>
        <v>5.4444930217677316E-2</v>
      </c>
      <c r="E73" s="215">
        <f t="shared" si="37"/>
        <v>5.459601103373133E-2</v>
      </c>
      <c r="F73" s="52">
        <f t="shared" si="38"/>
        <v>-2.0355543911938275E-3</v>
      </c>
      <c r="H73" s="19">
        <v>34300.664999999964</v>
      </c>
      <c r="I73" s="140">
        <v>34784.189999999973</v>
      </c>
      <c r="J73" s="214">
        <f t="shared" si="39"/>
        <v>6.5861896869803649E-2</v>
      </c>
      <c r="K73" s="215">
        <f t="shared" si="40"/>
        <v>6.6876637088220628E-2</v>
      </c>
      <c r="L73" s="59">
        <f t="shared" si="41"/>
        <v>1.4096665472812532E-2</v>
      </c>
      <c r="N73" s="40">
        <f t="shared" si="34"/>
        <v>3.5295151785246586</v>
      </c>
      <c r="O73" s="143">
        <f t="shared" si="35"/>
        <v>3.5865702320627357</v>
      </c>
      <c r="P73" s="52">
        <f t="shared" si="42"/>
        <v>1.6165124854889062E-2</v>
      </c>
    </row>
    <row r="74" spans="1:16" ht="20.100000000000001" customHeight="1" x14ac:dyDescent="0.25">
      <c r="A74" s="38" t="s">
        <v>174</v>
      </c>
      <c r="B74" s="19">
        <v>5097.8800000000028</v>
      </c>
      <c r="C74" s="140">
        <v>5373.2199999999993</v>
      </c>
      <c r="D74" s="247">
        <f t="shared" si="36"/>
        <v>2.8560089742418592E-3</v>
      </c>
      <c r="E74" s="215">
        <f t="shared" si="37"/>
        <v>3.0247743419613334E-3</v>
      </c>
      <c r="F74" s="52">
        <f t="shared" si="38"/>
        <v>5.4010686795294582E-2</v>
      </c>
      <c r="H74" s="19">
        <v>11796.519000000004</v>
      </c>
      <c r="I74" s="140">
        <v>13530.235999999997</v>
      </c>
      <c r="J74" s="214">
        <f t="shared" si="39"/>
        <v>2.2650905392087303E-2</v>
      </c>
      <c r="K74" s="215">
        <f t="shared" si="40"/>
        <v>2.601344699100305E-2</v>
      </c>
      <c r="L74" s="59">
        <f t="shared" si="41"/>
        <v>0.1469685252064607</v>
      </c>
      <c r="N74" s="40">
        <f t="shared" si="34"/>
        <v>23.140048412281182</v>
      </c>
      <c r="O74" s="143">
        <f t="shared" si="35"/>
        <v>25.180871060555866</v>
      </c>
      <c r="P74" s="52">
        <f t="shared" si="42"/>
        <v>8.8194398383002193E-2</v>
      </c>
    </row>
    <row r="75" spans="1:16" ht="20.100000000000001" customHeight="1" x14ac:dyDescent="0.25">
      <c r="A75" s="38" t="s">
        <v>175</v>
      </c>
      <c r="B75" s="19">
        <v>39085.92000000002</v>
      </c>
      <c r="C75" s="140">
        <v>41861.430000000022</v>
      </c>
      <c r="D75" s="247">
        <f t="shared" si="36"/>
        <v>2.1897286379141793E-2</v>
      </c>
      <c r="E75" s="215">
        <f t="shared" si="37"/>
        <v>2.3565269872033997E-2</v>
      </c>
      <c r="F75" s="52">
        <f t="shared" si="38"/>
        <v>7.1010481523781463E-2</v>
      </c>
      <c r="H75" s="19">
        <v>12049.83</v>
      </c>
      <c r="I75" s="140">
        <v>13361.361999999994</v>
      </c>
      <c r="J75" s="214">
        <f t="shared" si="39"/>
        <v>2.3137296631382129E-2</v>
      </c>
      <c r="K75" s="215">
        <f t="shared" si="40"/>
        <v>2.5688767151925685E-2</v>
      </c>
      <c r="L75" s="59">
        <f t="shared" si="41"/>
        <v>0.10884236541096379</v>
      </c>
      <c r="N75" s="40">
        <f t="shared" si="34"/>
        <v>3.0829081162730705</v>
      </c>
      <c r="O75" s="143">
        <f t="shared" si="35"/>
        <v>3.1918073510627769</v>
      </c>
      <c r="P75" s="52">
        <f t="shared" si="42"/>
        <v>3.5323542149986217E-2</v>
      </c>
    </row>
    <row r="76" spans="1:16" ht="20.100000000000001" customHeight="1" x14ac:dyDescent="0.25">
      <c r="A76" s="38" t="s">
        <v>176</v>
      </c>
      <c r="B76" s="19">
        <v>46851.020000000004</v>
      </c>
      <c r="C76" s="140">
        <v>56862.729999999981</v>
      </c>
      <c r="D76" s="247">
        <f t="shared" si="36"/>
        <v>2.6247564393901929E-2</v>
      </c>
      <c r="E76" s="215">
        <f t="shared" si="37"/>
        <v>3.2010028757034875E-2</v>
      </c>
      <c r="F76" s="52">
        <f t="shared" si="38"/>
        <v>0.2136924660338233</v>
      </c>
      <c r="H76" s="19">
        <v>10680.447</v>
      </c>
      <c r="I76" s="140">
        <v>11686.760000000002</v>
      </c>
      <c r="J76" s="214">
        <f t="shared" si="39"/>
        <v>2.0507896824665191E-2</v>
      </c>
      <c r="K76" s="215">
        <f t="shared" si="40"/>
        <v>2.246915070487868E-2</v>
      </c>
      <c r="L76" s="59">
        <f t="shared" si="41"/>
        <v>9.4220120187853737E-2</v>
      </c>
      <c r="N76" s="40">
        <f t="shared" si="34"/>
        <v>2.2796615740703188</v>
      </c>
      <c r="O76" s="143">
        <f t="shared" si="35"/>
        <v>2.0552583388099737</v>
      </c>
      <c r="P76" s="52">
        <f t="shared" si="42"/>
        <v>-9.8437082860362818E-2</v>
      </c>
    </row>
    <row r="77" spans="1:16" ht="20.100000000000001" customHeight="1" x14ac:dyDescent="0.25">
      <c r="A77" s="38" t="s">
        <v>179</v>
      </c>
      <c r="B77" s="19">
        <v>102578.18999999994</v>
      </c>
      <c r="C77" s="140">
        <v>105999.28999999996</v>
      </c>
      <c r="D77" s="247">
        <f t="shared" si="36"/>
        <v>5.7467855501009482E-2</v>
      </c>
      <c r="E77" s="215">
        <f t="shared" si="37"/>
        <v>5.9670724939257742E-2</v>
      </c>
      <c r="F77" s="52">
        <f t="shared" si="38"/>
        <v>3.3351144136975146E-2</v>
      </c>
      <c r="H77" s="19">
        <v>7576.3460000000005</v>
      </c>
      <c r="I77" s="140">
        <v>8214.4770000000026</v>
      </c>
      <c r="J77" s="214">
        <f t="shared" si="39"/>
        <v>1.4547604803054106E-2</v>
      </c>
      <c r="K77" s="215">
        <f t="shared" si="40"/>
        <v>1.5793284167276451E-2</v>
      </c>
      <c r="L77" s="59">
        <f t="shared" si="41"/>
        <v>8.4226749939878942E-2</v>
      </c>
      <c r="N77" s="40">
        <f t="shared" si="34"/>
        <v>0.73859228750283124</v>
      </c>
      <c r="O77" s="143">
        <f t="shared" si="35"/>
        <v>0.77495585111938059</v>
      </c>
      <c r="P77" s="52">
        <f t="shared" si="42"/>
        <v>4.9233608625259252E-2</v>
      </c>
    </row>
    <row r="78" spans="1:16" ht="20.100000000000001" customHeight="1" x14ac:dyDescent="0.25">
      <c r="A78" s="38" t="s">
        <v>180</v>
      </c>
      <c r="B78" s="19">
        <v>28231.500000000007</v>
      </c>
      <c r="C78" s="140">
        <v>19985.049999999996</v>
      </c>
      <c r="D78" s="247">
        <f t="shared" si="36"/>
        <v>1.5816264281683565E-2</v>
      </c>
      <c r="E78" s="215">
        <f t="shared" si="37"/>
        <v>1.1250286878782991E-2</v>
      </c>
      <c r="F78" s="52">
        <f t="shared" si="38"/>
        <v>-0.29210102190815257</v>
      </c>
      <c r="H78" s="19">
        <v>8665.6909999999971</v>
      </c>
      <c r="I78" s="140">
        <v>7815.4929999999958</v>
      </c>
      <c r="J78" s="214">
        <f t="shared" si="39"/>
        <v>1.6639293930528345E-2</v>
      </c>
      <c r="K78" s="215">
        <f t="shared" si="40"/>
        <v>1.5026191181296123E-2</v>
      </c>
      <c r="L78" s="59">
        <f t="shared" si="41"/>
        <v>-9.8110814244357608E-2</v>
      </c>
      <c r="N78" s="40">
        <f t="shared" si="34"/>
        <v>3.0695113614225229</v>
      </c>
      <c r="O78" s="143">
        <f t="shared" si="35"/>
        <v>3.9106697256198997</v>
      </c>
      <c r="P78" s="52">
        <f t="shared" si="42"/>
        <v>0.27403656971888629</v>
      </c>
    </row>
    <row r="79" spans="1:16" ht="20.100000000000001" customHeight="1" x14ac:dyDescent="0.25">
      <c r="A79" s="38" t="s">
        <v>182</v>
      </c>
      <c r="B79" s="19">
        <v>20318.71</v>
      </c>
      <c r="C79" s="140">
        <v>18116.150000000012</v>
      </c>
      <c r="D79" s="247">
        <f t="shared" si="36"/>
        <v>1.138324521271936E-2</v>
      </c>
      <c r="E79" s="215">
        <f t="shared" si="37"/>
        <v>1.0198217399459329E-2</v>
      </c>
      <c r="F79" s="52">
        <f t="shared" si="38"/>
        <v>-0.10840058251729499</v>
      </c>
      <c r="H79" s="19">
        <v>8675.8089999999975</v>
      </c>
      <c r="I79" s="140">
        <v>7701.262999999999</v>
      </c>
      <c r="J79" s="214">
        <f t="shared" si="39"/>
        <v>1.6658721853355166E-2</v>
      </c>
      <c r="K79" s="215">
        <f t="shared" si="40"/>
        <v>1.4806570765969871E-2</v>
      </c>
      <c r="L79" s="59">
        <f t="shared" si="41"/>
        <v>-0.11232912112288304</v>
      </c>
      <c r="N79" s="40">
        <f t="shared" si="34"/>
        <v>4.2698621123092941</v>
      </c>
      <c r="O79" s="143">
        <f t="shared" si="35"/>
        <v>4.2510483739646627</v>
      </c>
      <c r="P79" s="52">
        <f t="shared" si="42"/>
        <v>-4.4061700002898359E-3</v>
      </c>
    </row>
    <row r="80" spans="1:16" ht="20.100000000000001" customHeight="1" x14ac:dyDescent="0.25">
      <c r="A80" s="38" t="s">
        <v>184</v>
      </c>
      <c r="B80" s="19">
        <v>11529.889999999998</v>
      </c>
      <c r="C80" s="140">
        <v>12852.350000000006</v>
      </c>
      <c r="D80" s="247">
        <f t="shared" si="36"/>
        <v>6.4594437907564408E-3</v>
      </c>
      <c r="E80" s="215">
        <f t="shared" si="37"/>
        <v>7.2350394202930022E-3</v>
      </c>
      <c r="F80" s="52">
        <f t="shared" si="38"/>
        <v>0.11469840562225732</v>
      </c>
      <c r="H80" s="19">
        <v>4085.9799999999996</v>
      </c>
      <c r="I80" s="140">
        <v>4586.9240000000027</v>
      </c>
      <c r="J80" s="214">
        <f t="shared" si="39"/>
        <v>7.8456319541350163E-3</v>
      </c>
      <c r="K80" s="215">
        <f t="shared" si="40"/>
        <v>8.8188930574278051E-3</v>
      </c>
      <c r="L80" s="59">
        <f t="shared" si="41"/>
        <v>0.12260069799656464</v>
      </c>
      <c r="N80" s="40">
        <f t="shared" si="34"/>
        <v>3.5438152488878911</v>
      </c>
      <c r="O80" s="143">
        <f t="shared" si="35"/>
        <v>3.5689379763233964</v>
      </c>
      <c r="P80" s="52">
        <f t="shared" si="42"/>
        <v>7.0891752732846862E-3</v>
      </c>
    </row>
    <row r="81" spans="1:16" ht="20.100000000000001" customHeight="1" x14ac:dyDescent="0.25">
      <c r="A81" s="38" t="s">
        <v>195</v>
      </c>
      <c r="B81" s="19">
        <v>8099.2500000000027</v>
      </c>
      <c r="C81" s="140">
        <v>6230.6400000000067</v>
      </c>
      <c r="D81" s="247">
        <f t="shared" si="36"/>
        <v>4.5374804202194582E-3</v>
      </c>
      <c r="E81" s="215">
        <f t="shared" si="37"/>
        <v>3.5074461879465173E-3</v>
      </c>
      <c r="F81" s="52">
        <f t="shared" ref="F81:F86" si="43">(C81-B81)/B81</f>
        <v>-0.23071395499583239</v>
      </c>
      <c r="H81" s="19">
        <v>5470.9990000000016</v>
      </c>
      <c r="I81" s="140">
        <v>4376.9440000000013</v>
      </c>
      <c r="J81" s="214">
        <f t="shared" si="39"/>
        <v>1.0505054986916415E-2</v>
      </c>
      <c r="K81" s="215">
        <f t="shared" si="40"/>
        <v>8.4151821687802712E-3</v>
      </c>
      <c r="L81" s="59">
        <f>(I81-H81)/H81</f>
        <v>-0.19997353317008465</v>
      </c>
      <c r="N81" s="40">
        <f t="shared" si="34"/>
        <v>6.7549452109763237</v>
      </c>
      <c r="O81" s="143">
        <f t="shared" si="35"/>
        <v>7.0248706392922671</v>
      </c>
      <c r="P81" s="52">
        <f>(O81-N81)/N81</f>
        <v>3.9959676930811074E-2</v>
      </c>
    </row>
    <row r="82" spans="1:16" ht="20.100000000000001" customHeight="1" x14ac:dyDescent="0.25">
      <c r="A82" s="38" t="s">
        <v>196</v>
      </c>
      <c r="B82" s="19">
        <v>19411.110000000004</v>
      </c>
      <c r="C82" s="140">
        <v>16076.629999999992</v>
      </c>
      <c r="D82" s="247">
        <f t="shared" si="36"/>
        <v>1.0874776252088294E-2</v>
      </c>
      <c r="E82" s="215">
        <f t="shared" si="37"/>
        <v>9.050099926897804E-3</v>
      </c>
      <c r="F82" s="52">
        <f>(C82-B82)/B82</f>
        <v>-0.17178203616382637</v>
      </c>
      <c r="H82" s="19">
        <v>4727.1519999999991</v>
      </c>
      <c r="I82" s="140">
        <v>4129.024999999996</v>
      </c>
      <c r="J82" s="214">
        <f t="shared" si="39"/>
        <v>9.0767685557083602E-3</v>
      </c>
      <c r="K82" s="215">
        <f t="shared" si="40"/>
        <v>7.9385291551474987E-3</v>
      </c>
      <c r="L82" s="59">
        <f>(I82-H82)/H82</f>
        <v>-0.12653009676862587</v>
      </c>
      <c r="N82" s="40">
        <f t="shared" si="34"/>
        <v>2.4352816505599102</v>
      </c>
      <c r="O82" s="143">
        <f t="shared" si="35"/>
        <v>2.5683398821767982</v>
      </c>
      <c r="P82" s="52">
        <f>(O82-N82)/N82</f>
        <v>5.4637717812350696E-2</v>
      </c>
    </row>
    <row r="83" spans="1:16" ht="20.100000000000001" customHeight="1" x14ac:dyDescent="0.25">
      <c r="A83" s="38" t="s">
        <v>197</v>
      </c>
      <c r="B83" s="19">
        <v>10158.449999999995</v>
      </c>
      <c r="C83" s="140">
        <v>15341.489999999996</v>
      </c>
      <c r="D83" s="247">
        <f t="shared" si="36"/>
        <v>5.6911155940091145E-3</v>
      </c>
      <c r="E83" s="215">
        <f t="shared" si="37"/>
        <v>8.636263789581735E-3</v>
      </c>
      <c r="F83" s="52">
        <f>(C83-B83)/B83</f>
        <v>0.51021957089910408</v>
      </c>
      <c r="H83" s="19">
        <v>2353.4240000000004</v>
      </c>
      <c r="I83" s="140">
        <v>4093.4339999999997</v>
      </c>
      <c r="J83" s="214">
        <f t="shared" si="39"/>
        <v>4.5188910704477871E-3</v>
      </c>
      <c r="K83" s="215">
        <f t="shared" si="40"/>
        <v>7.8701013323174539E-3</v>
      </c>
      <c r="L83" s="59">
        <f>(I83-H83)/H83</f>
        <v>0.73935253485984631</v>
      </c>
      <c r="N83" s="40">
        <f t="shared" si="34"/>
        <v>2.3167156406735296</v>
      </c>
      <c r="O83" s="143">
        <f t="shared" si="35"/>
        <v>2.6682114970579782</v>
      </c>
      <c r="P83" s="52">
        <f>(O83-N83)/N83</f>
        <v>0.15172162272028325</v>
      </c>
    </row>
    <row r="84" spans="1:16" ht="20.100000000000001" customHeight="1" x14ac:dyDescent="0.25">
      <c r="A84" s="38" t="s">
        <v>198</v>
      </c>
      <c r="B84" s="19">
        <v>15602.490000000005</v>
      </c>
      <c r="C84" s="140">
        <v>10672.339999999998</v>
      </c>
      <c r="D84" s="247">
        <f t="shared" si="36"/>
        <v>8.741055391754779E-3</v>
      </c>
      <c r="E84" s="215">
        <f t="shared" si="37"/>
        <v>6.007835190200218E-3</v>
      </c>
      <c r="F84" s="52">
        <f t="shared" si="43"/>
        <v>-0.31598482037162051</v>
      </c>
      <c r="H84" s="19">
        <v>4635.5850000000019</v>
      </c>
      <c r="I84" s="140">
        <v>3361.8429999999994</v>
      </c>
      <c r="J84" s="214">
        <f t="shared" si="39"/>
        <v>8.9009475822468508E-3</v>
      </c>
      <c r="K84" s="215">
        <f t="shared" si="40"/>
        <v>6.4635328365724486E-3</v>
      </c>
      <c r="L84" s="59">
        <f t="shared" si="41"/>
        <v>-0.27477481267197168</v>
      </c>
      <c r="N84" s="40">
        <f t="shared" si="34"/>
        <v>2.9710546201279415</v>
      </c>
      <c r="O84" s="143">
        <f t="shared" si="35"/>
        <v>3.1500523783912433</v>
      </c>
      <c r="P84" s="52">
        <f t="shared" si="42"/>
        <v>6.0247212235900821E-2</v>
      </c>
    </row>
    <row r="85" spans="1:16" ht="20.100000000000001" customHeight="1" x14ac:dyDescent="0.25">
      <c r="A85" s="38" t="s">
        <v>199</v>
      </c>
      <c r="B85" s="19">
        <v>35399.909999999982</v>
      </c>
      <c r="C85" s="140">
        <v>24885.790000000023</v>
      </c>
      <c r="D85" s="247">
        <f t="shared" si="36"/>
        <v>1.9832255888203337E-2</v>
      </c>
      <c r="E85" s="215">
        <f t="shared" si="37"/>
        <v>1.400908562676347E-2</v>
      </c>
      <c r="F85" s="52">
        <f t="shared" si="43"/>
        <v>-0.29700979465766902</v>
      </c>
      <c r="H85" s="19">
        <v>4099.1769999999979</v>
      </c>
      <c r="I85" s="140">
        <v>2870.5919999999987</v>
      </c>
      <c r="J85" s="214">
        <f t="shared" si="39"/>
        <v>7.8709719716825097E-3</v>
      </c>
      <c r="K85" s="215">
        <f t="shared" si="40"/>
        <v>5.5190458484831607E-3</v>
      </c>
      <c r="L85" s="59">
        <f t="shared" si="41"/>
        <v>-0.29971504036054059</v>
      </c>
      <c r="N85" s="40">
        <f t="shared" si="34"/>
        <v>1.1579625484923548</v>
      </c>
      <c r="O85" s="143">
        <f t="shared" si="35"/>
        <v>1.1535064789986558</v>
      </c>
      <c r="P85" s="52">
        <f t="shared" si="42"/>
        <v>-3.848198285428791E-3</v>
      </c>
    </row>
    <row r="86" spans="1:16" ht="20.100000000000001" customHeight="1" x14ac:dyDescent="0.25">
      <c r="A86" s="38" t="s">
        <v>200</v>
      </c>
      <c r="B86" s="19">
        <v>48824.880000000005</v>
      </c>
      <c r="C86" s="140">
        <v>47759.479999999989</v>
      </c>
      <c r="D86" s="247">
        <f t="shared" si="36"/>
        <v>2.7353389143385445E-2</v>
      </c>
      <c r="E86" s="215">
        <f t="shared" si="37"/>
        <v>2.6885489462448113E-2</v>
      </c>
      <c r="F86" s="52">
        <f t="shared" si="43"/>
        <v>-2.1820842160800311E-2</v>
      </c>
      <c r="H86" s="19">
        <v>2484.7870000000007</v>
      </c>
      <c r="I86" s="140">
        <v>2641.898000000001</v>
      </c>
      <c r="J86" s="214">
        <f t="shared" si="39"/>
        <v>4.7711257241639191E-3</v>
      </c>
      <c r="K86" s="215">
        <f t="shared" si="40"/>
        <v>5.0793551257078597E-3</v>
      </c>
      <c r="L86" s="59">
        <f t="shared" si="41"/>
        <v>6.3229162097193953E-2</v>
      </c>
      <c r="N86" s="40">
        <f t="shared" si="34"/>
        <v>0.50891819908210745</v>
      </c>
      <c r="O86" s="143">
        <f t="shared" si="35"/>
        <v>0.55316724553952468</v>
      </c>
      <c r="P86" s="52">
        <f t="shared" si="42"/>
        <v>8.6947266844112622E-2</v>
      </c>
    </row>
    <row r="87" spans="1:16" ht="20.100000000000001" customHeight="1" x14ac:dyDescent="0.25">
      <c r="A87" s="38" t="s">
        <v>201</v>
      </c>
      <c r="B87" s="19">
        <v>4904.2800000000007</v>
      </c>
      <c r="C87" s="140">
        <v>3021.4900000000002</v>
      </c>
      <c r="D87" s="247">
        <f t="shared" si="36"/>
        <v>2.7475475476462486E-3</v>
      </c>
      <c r="E87" s="215">
        <f t="shared" si="37"/>
        <v>1.7009028899789608E-3</v>
      </c>
      <c r="F87" s="52">
        <f t="shared" ref="F87:F88" si="44">(C87-B87)/B87</f>
        <v>-0.38390752567145436</v>
      </c>
      <c r="H87" s="19">
        <v>3272.7580000000016</v>
      </c>
      <c r="I87" s="140">
        <v>2310.0940000000005</v>
      </c>
      <c r="J87" s="214">
        <f t="shared" si="39"/>
        <v>6.2841361785791958E-3</v>
      </c>
      <c r="K87" s="215">
        <f t="shared" si="40"/>
        <v>4.4414234765183863E-3</v>
      </c>
      <c r="L87" s="59">
        <f t="shared" ref="L87:L88" si="45">(I87-H87)/H87</f>
        <v>-0.29414457164263313</v>
      </c>
      <c r="N87" s="40">
        <f t="shared" si="34"/>
        <v>6.6732690629409444</v>
      </c>
      <c r="O87" s="143">
        <f t="shared" si="35"/>
        <v>7.6455457406776137</v>
      </c>
      <c r="P87" s="52">
        <f t="shared" ref="P87:P88" si="46">(O87-N87)/N87</f>
        <v>0.14569720905396583</v>
      </c>
    </row>
    <row r="88" spans="1:16" ht="20.100000000000001" customHeight="1" x14ac:dyDescent="0.25">
      <c r="A88" s="38" t="s">
        <v>202</v>
      </c>
      <c r="B88" s="19">
        <v>4825.5499999999993</v>
      </c>
      <c r="C88" s="140">
        <v>6324.400000000006</v>
      </c>
      <c r="D88" s="247">
        <f t="shared" si="36"/>
        <v>2.7034402743204614E-3</v>
      </c>
      <c r="E88" s="215">
        <f t="shared" si="37"/>
        <v>3.5602269864811564E-3</v>
      </c>
      <c r="F88" s="52">
        <f t="shared" si="44"/>
        <v>0.31060708105811918</v>
      </c>
      <c r="H88" s="19">
        <v>1855.2589999999993</v>
      </c>
      <c r="I88" s="140">
        <v>2302.4170000000004</v>
      </c>
      <c r="J88" s="214">
        <f t="shared" si="39"/>
        <v>3.5623471709593712E-3</v>
      </c>
      <c r="K88" s="215">
        <f t="shared" si="40"/>
        <v>4.4266635541822252E-3</v>
      </c>
      <c r="L88" s="59">
        <f t="shared" si="45"/>
        <v>0.2410218734958306</v>
      </c>
      <c r="N88" s="40">
        <f t="shared" si="34"/>
        <v>3.8446581218721176</v>
      </c>
      <c r="O88" s="143">
        <f t="shared" si="35"/>
        <v>3.6405303269875371</v>
      </c>
      <c r="P88" s="52">
        <f t="shared" si="46"/>
        <v>-5.3093874257194702E-2</v>
      </c>
    </row>
    <row r="89" spans="1:16" ht="20.100000000000001" customHeight="1" x14ac:dyDescent="0.25">
      <c r="A89" s="38" t="s">
        <v>203</v>
      </c>
      <c r="B89" s="19">
        <v>12927.53</v>
      </c>
      <c r="C89" s="140">
        <v>10342.290000000001</v>
      </c>
      <c r="D89" s="247">
        <f t="shared" si="36"/>
        <v>7.2424501351112313E-3</v>
      </c>
      <c r="E89" s="215">
        <f t="shared" si="37"/>
        <v>5.8220384479182475E-3</v>
      </c>
      <c r="F89" s="52">
        <f t="shared" ref="F89:F94" si="47">(C89-B89)/B89</f>
        <v>-0.19997942375689706</v>
      </c>
      <c r="H89" s="19">
        <v>2790.7770000000005</v>
      </c>
      <c r="I89" s="140">
        <v>2275.6560000000004</v>
      </c>
      <c r="J89" s="214">
        <f t="shared" si="39"/>
        <v>5.3586677389671662E-3</v>
      </c>
      <c r="K89" s="215">
        <f t="shared" si="40"/>
        <v>4.3752124298318271E-3</v>
      </c>
      <c r="L89" s="59">
        <f t="shared" ref="L89:L94" si="48">(I89-H89)/H89</f>
        <v>-0.18457977831980127</v>
      </c>
      <c r="N89" s="40">
        <f t="shared" si="34"/>
        <v>2.1587859397734914</v>
      </c>
      <c r="O89" s="143">
        <f t="shared" si="35"/>
        <v>2.2003405435353294</v>
      </c>
      <c r="P89" s="52">
        <f t="shared" ref="P89:P92" si="49">(O89-N89)/N89</f>
        <v>1.9249061704653323E-2</v>
      </c>
    </row>
    <row r="90" spans="1:16" ht="20.100000000000001" customHeight="1" x14ac:dyDescent="0.25">
      <c r="A90" s="38" t="s">
        <v>204</v>
      </c>
      <c r="B90" s="19">
        <v>5806.54</v>
      </c>
      <c r="C90" s="140">
        <v>5450.1399999999985</v>
      </c>
      <c r="D90" s="247">
        <f t="shared" si="36"/>
        <v>3.2530248552916732E-3</v>
      </c>
      <c r="E90" s="215">
        <f t="shared" si="37"/>
        <v>3.0680753127728141E-3</v>
      </c>
      <c r="F90" s="52">
        <f t="shared" si="47"/>
        <v>-6.1379065674222764E-2</v>
      </c>
      <c r="H90" s="19">
        <v>2534.6959999999995</v>
      </c>
      <c r="I90" s="140">
        <v>2197.7170000000001</v>
      </c>
      <c r="J90" s="214">
        <f t="shared" si="39"/>
        <v>4.8669577265718885E-3</v>
      </c>
      <c r="K90" s="215">
        <f t="shared" si="40"/>
        <v>4.2253656684721735E-3</v>
      </c>
      <c r="L90" s="59">
        <f t="shared" si="48"/>
        <v>-0.13294651508504352</v>
      </c>
      <c r="N90" s="40">
        <f t="shared" si="34"/>
        <v>4.3652433290737678</v>
      </c>
      <c r="O90" s="143">
        <f t="shared" si="35"/>
        <v>4.03240467217356</v>
      </c>
      <c r="P90" s="52">
        <f t="shared" si="49"/>
        <v>-7.6247446432918684E-2</v>
      </c>
    </row>
    <row r="91" spans="1:16" ht="20.100000000000001" customHeight="1" x14ac:dyDescent="0.25">
      <c r="A91" s="38" t="s">
        <v>205</v>
      </c>
      <c r="B91" s="19">
        <v>2058.8199999999997</v>
      </c>
      <c r="C91" s="140">
        <v>2423.56</v>
      </c>
      <c r="D91" s="247">
        <f t="shared" si="36"/>
        <v>1.1534222846258876E-3</v>
      </c>
      <c r="E91" s="215">
        <f t="shared" si="37"/>
        <v>1.3643070829416645E-3</v>
      </c>
      <c r="F91" s="52">
        <f t="shared" si="47"/>
        <v>0.17715973227382689</v>
      </c>
      <c r="H91" s="19">
        <v>2190.3500000000008</v>
      </c>
      <c r="I91" s="140">
        <v>2031.2029999999997</v>
      </c>
      <c r="J91" s="214">
        <f t="shared" si="39"/>
        <v>4.2057670254723812E-3</v>
      </c>
      <c r="K91" s="215">
        <f t="shared" si="40"/>
        <v>3.9052232029409073E-3</v>
      </c>
      <c r="L91" s="59">
        <f t="shared" si="48"/>
        <v>-7.2658250964458201E-2</v>
      </c>
      <c r="N91" s="40">
        <f t="shared" si="34"/>
        <v>10.638861095190455</v>
      </c>
      <c r="O91" s="143">
        <f t="shared" si="35"/>
        <v>8.381071646668536</v>
      </c>
      <c r="P91" s="52">
        <f t="shared" si="49"/>
        <v>-0.2122209725571664</v>
      </c>
    </row>
    <row r="92" spans="1:16" ht="20.100000000000001" customHeight="1" x14ac:dyDescent="0.25">
      <c r="A92" s="38" t="s">
        <v>206</v>
      </c>
      <c r="B92" s="19">
        <v>9587.2900000000009</v>
      </c>
      <c r="C92" s="140">
        <v>7949.9100000000008</v>
      </c>
      <c r="D92" s="247">
        <f t="shared" si="36"/>
        <v>5.3711319761664102E-3</v>
      </c>
      <c r="E92" s="215">
        <f t="shared" si="37"/>
        <v>4.4752836825780132E-3</v>
      </c>
      <c r="F92" s="52">
        <f t="shared" si="47"/>
        <v>-0.17078653091749596</v>
      </c>
      <c r="H92" s="19">
        <v>2469.8280000000004</v>
      </c>
      <c r="I92" s="140">
        <v>2003.3590000000004</v>
      </c>
      <c r="J92" s="214">
        <f t="shared" si="39"/>
        <v>4.7424024292868254E-3</v>
      </c>
      <c r="K92" s="215">
        <f t="shared" si="40"/>
        <v>3.8516898855606731E-3</v>
      </c>
      <c r="L92" s="59">
        <f t="shared" si="48"/>
        <v>-0.18886699802577345</v>
      </c>
      <c r="N92" s="40">
        <f t="shared" si="34"/>
        <v>2.5761482128943634</v>
      </c>
      <c r="O92" s="143">
        <f t="shared" si="35"/>
        <v>2.5199769557139646</v>
      </c>
      <c r="P92" s="52">
        <f t="shared" si="49"/>
        <v>-2.1804357722605174E-2</v>
      </c>
    </row>
    <row r="93" spans="1:16" ht="20.100000000000001" customHeight="1" x14ac:dyDescent="0.25">
      <c r="A93" s="38" t="s">
        <v>207</v>
      </c>
      <c r="B93" s="19">
        <v>2836.8599999999992</v>
      </c>
      <c r="C93" s="140">
        <v>6011.44</v>
      </c>
      <c r="D93" s="247">
        <f t="shared" si="36"/>
        <v>1.5893072451034064E-3</v>
      </c>
      <c r="E93" s="215">
        <f t="shared" si="37"/>
        <v>3.3840508057068276E-3</v>
      </c>
      <c r="F93" s="52">
        <f t="shared" si="47"/>
        <v>1.1190471154727415</v>
      </c>
      <c r="H93" s="19">
        <v>776.16900000000032</v>
      </c>
      <c r="I93" s="140">
        <v>1428.0210000000002</v>
      </c>
      <c r="J93" s="214">
        <f t="shared" si="39"/>
        <v>1.4903490247649338E-3</v>
      </c>
      <c r="K93" s="215">
        <f t="shared" si="40"/>
        <v>2.745535893500984E-3</v>
      </c>
      <c r="L93" s="59">
        <f t="shared" si="48"/>
        <v>0.83983256223837799</v>
      </c>
      <c r="N93" s="40">
        <f t="shared" ref="N93:N94" si="50">(H93/B93)*10</f>
        <v>2.7360144666990989</v>
      </c>
      <c r="O93" s="143">
        <f t="shared" ref="O93:O94" si="51">(I93/C93)*10</f>
        <v>2.3755057024606421</v>
      </c>
      <c r="P93" s="52">
        <f t="shared" ref="P93:P94" si="52">(O93-N93)/N93</f>
        <v>-0.13176420250196899</v>
      </c>
    </row>
    <row r="94" spans="1:16" ht="20.100000000000001" customHeight="1" x14ac:dyDescent="0.25">
      <c r="A94" s="38" t="s">
        <v>208</v>
      </c>
      <c r="B94" s="19">
        <v>2194.4800000000005</v>
      </c>
      <c r="C94" s="140">
        <v>6016.420000000001</v>
      </c>
      <c r="D94" s="247">
        <f t="shared" si="36"/>
        <v>1.2294237160926254E-3</v>
      </c>
      <c r="E94" s="215">
        <f t="shared" si="37"/>
        <v>3.3868542226938429E-3</v>
      </c>
      <c r="F94" s="52">
        <f t="shared" si="47"/>
        <v>1.7416153257263678</v>
      </c>
      <c r="H94" s="19">
        <v>473.17299999999983</v>
      </c>
      <c r="I94" s="140">
        <v>1326.7650000000003</v>
      </c>
      <c r="J94" s="214">
        <f t="shared" si="39"/>
        <v>9.0855589323342919E-4</v>
      </c>
      <c r="K94" s="215">
        <f t="shared" si="40"/>
        <v>2.5508594969827708E-3</v>
      </c>
      <c r="L94" s="59">
        <f t="shared" si="48"/>
        <v>1.8039744448647765</v>
      </c>
      <c r="N94" s="40">
        <f t="shared" si="50"/>
        <v>2.1561964565637406</v>
      </c>
      <c r="O94" s="143">
        <f t="shared" si="51"/>
        <v>2.2052399932185587</v>
      </c>
      <c r="P94" s="52">
        <f t="shared" si="52"/>
        <v>2.2745393401201096E-2</v>
      </c>
    </row>
    <row r="95" spans="1:16" ht="20.100000000000001" customHeight="1" thickBot="1" x14ac:dyDescent="0.3">
      <c r="A95" s="8" t="s">
        <v>17</v>
      </c>
      <c r="B95" s="19">
        <f>B96-SUM(B68:B94)</f>
        <v>69694.479999999749</v>
      </c>
      <c r="C95" s="140">
        <f>C96-SUM(C68:C94)</f>
        <v>66263.659999999683</v>
      </c>
      <c r="D95" s="247">
        <f t="shared" si="36"/>
        <v>3.9045262017764037E-2</v>
      </c>
      <c r="E95" s="215">
        <f t="shared" si="37"/>
        <v>3.7302142583487852E-2</v>
      </c>
      <c r="F95" s="52">
        <f t="shared" si="38"/>
        <v>-4.9226567154243457E-2</v>
      </c>
      <c r="H95" s="19">
        <f>H96-SUM(H68:H94)</f>
        <v>21278.337000000058</v>
      </c>
      <c r="I95" s="140">
        <f>I96-SUM(I68:I94)</f>
        <v>20214.485999999801</v>
      </c>
      <c r="J95" s="214">
        <f t="shared" si="39"/>
        <v>4.0857273089455623E-2</v>
      </c>
      <c r="K95" s="215">
        <f t="shared" si="40"/>
        <v>3.8864692383146028E-2</v>
      </c>
      <c r="L95" s="59">
        <f t="shared" si="41"/>
        <v>-4.9996905303278834E-2</v>
      </c>
      <c r="N95" s="40">
        <f t="shared" si="34"/>
        <v>3.0530878485642097</v>
      </c>
      <c r="O95" s="143">
        <f t="shared" si="35"/>
        <v>3.050614167705179</v>
      </c>
      <c r="P95" s="52">
        <f t="shared" si="42"/>
        <v>-8.1022262762401936E-4</v>
      </c>
    </row>
    <row r="96" spans="1:16" s="1" customFormat="1" ht="26.25" customHeight="1" thickBot="1" x14ac:dyDescent="0.3">
      <c r="A96" s="12" t="s">
        <v>18</v>
      </c>
      <c r="B96" s="17">
        <v>1784966.3799999994</v>
      </c>
      <c r="C96" s="145">
        <v>1776403.5899999996</v>
      </c>
      <c r="D96" s="243">
        <f>SUM(D68:D95)</f>
        <v>1.0000000000000004</v>
      </c>
      <c r="E96" s="244">
        <f>SUM(E68:E95)</f>
        <v>1.0000000000000002</v>
      </c>
      <c r="F96" s="57">
        <f t="shared" si="38"/>
        <v>-4.7971715859431519E-3</v>
      </c>
      <c r="H96" s="17">
        <v>520796.79800000007</v>
      </c>
      <c r="I96" s="145">
        <v>520124.68799999991</v>
      </c>
      <c r="J96" s="255">
        <f t="shared" si="39"/>
        <v>1</v>
      </c>
      <c r="K96" s="244">
        <f t="shared" si="40"/>
        <v>1</v>
      </c>
      <c r="L96" s="60">
        <f t="shared" si="41"/>
        <v>-1.2905417287150075E-3</v>
      </c>
      <c r="N96" s="37">
        <f t="shared" si="34"/>
        <v>2.9176840742513042</v>
      </c>
      <c r="O96" s="150">
        <f t="shared" si="35"/>
        <v>2.9279646299296207</v>
      </c>
      <c r="P96" s="57">
        <f t="shared" si="42"/>
        <v>3.523532848893036E-3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N66:O66"/>
    <mergeCell ref="N4:O4"/>
    <mergeCell ref="N5:O5"/>
    <mergeCell ref="N36:O36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H4:I4"/>
    <mergeCell ref="J4:K4"/>
    <mergeCell ref="H5:I5"/>
    <mergeCell ref="J5:K5"/>
    <mergeCell ref="A4:A6"/>
    <mergeCell ref="B4:C4"/>
    <mergeCell ref="D5:E5"/>
    <mergeCell ref="D4:E4"/>
    <mergeCell ref="B5:C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topLeftCell="A62" zoomScaleNormal="100" workbookViewId="0">
      <selection activeCell="P94" sqref="P94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159</v>
      </c>
    </row>
    <row r="3" spans="1:17" ht="8.25" customHeight="1" thickBot="1" x14ac:dyDescent="0.3"/>
    <row r="4" spans="1:17" x14ac:dyDescent="0.25">
      <c r="A4" s="354" t="s">
        <v>3</v>
      </c>
      <c r="B4" s="342" t="s">
        <v>1</v>
      </c>
      <c r="C4" s="340"/>
      <c r="D4" s="342" t="s">
        <v>104</v>
      </c>
      <c r="E4" s="340"/>
      <c r="F4" s="130" t="s">
        <v>0</v>
      </c>
      <c r="H4" s="352" t="s">
        <v>19</v>
      </c>
      <c r="I4" s="353"/>
      <c r="J4" s="342" t="s">
        <v>104</v>
      </c>
      <c r="K4" s="343"/>
      <c r="L4" s="130" t="s">
        <v>0</v>
      </c>
      <c r="N4" s="350" t="s">
        <v>22</v>
      </c>
      <c r="O4" s="340"/>
      <c r="P4" s="130" t="s">
        <v>0</v>
      </c>
    </row>
    <row r="5" spans="1:17" x14ac:dyDescent="0.25">
      <c r="A5" s="355"/>
      <c r="B5" s="345" t="s">
        <v>69</v>
      </c>
      <c r="C5" s="347"/>
      <c r="D5" s="345" t="str">
        <f>B5</f>
        <v>dez</v>
      </c>
      <c r="E5" s="347"/>
      <c r="F5" s="131" t="s">
        <v>148</v>
      </c>
      <c r="H5" s="348" t="str">
        <f>B5</f>
        <v>dez</v>
      </c>
      <c r="I5" s="347"/>
      <c r="J5" s="345" t="str">
        <f>B5</f>
        <v>dez</v>
      </c>
      <c r="K5" s="346"/>
      <c r="L5" s="131" t="str">
        <f>F5</f>
        <v>2023 /2022</v>
      </c>
      <c r="N5" s="348" t="str">
        <f>B5</f>
        <v>dez</v>
      </c>
      <c r="O5" s="346"/>
      <c r="P5" s="131" t="str">
        <f>L5</f>
        <v>2023 /2022</v>
      </c>
    </row>
    <row r="6" spans="1:17" ht="19.5" customHeight="1" thickBot="1" x14ac:dyDescent="0.3">
      <c r="A6" s="356"/>
      <c r="B6" s="99">
        <v>2022</v>
      </c>
      <c r="C6" s="134">
        <v>2023</v>
      </c>
      <c r="D6" s="99">
        <f>B6</f>
        <v>2022</v>
      </c>
      <c r="E6" s="134">
        <f>C6</f>
        <v>2023</v>
      </c>
      <c r="F6" s="132" t="s">
        <v>1</v>
      </c>
      <c r="H6" s="25">
        <f>B6</f>
        <v>2022</v>
      </c>
      <c r="I6" s="134">
        <f>C6</f>
        <v>2023</v>
      </c>
      <c r="J6" s="99">
        <f>B6</f>
        <v>2022</v>
      </c>
      <c r="K6" s="134">
        <f>C6</f>
        <v>2023</v>
      </c>
      <c r="L6" s="268">
        <v>1000</v>
      </c>
      <c r="N6" s="25">
        <f>B6</f>
        <v>2022</v>
      </c>
      <c r="O6" s="134">
        <f>C6</f>
        <v>2023</v>
      </c>
      <c r="P6" s="132"/>
    </row>
    <row r="7" spans="1:17" ht="20.100000000000001" customHeight="1" x14ac:dyDescent="0.25">
      <c r="A7" s="8" t="s">
        <v>161</v>
      </c>
      <c r="B7" s="19">
        <v>13798.039999999999</v>
      </c>
      <c r="C7" s="147">
        <v>15496.259999999998</v>
      </c>
      <c r="D7" s="214">
        <f>B7/$B$33</f>
        <v>6.3601953779241743E-2</v>
      </c>
      <c r="E7" s="246">
        <f>C7/$C$33</f>
        <v>7.7636592594336834E-2</v>
      </c>
      <c r="F7" s="52">
        <f>(C7-B7)/B7</f>
        <v>0.1230769007772118</v>
      </c>
      <c r="H7" s="19">
        <v>6329.1340000000009</v>
      </c>
      <c r="I7" s="147">
        <v>7802.6470000000008</v>
      </c>
      <c r="J7" s="214">
        <f t="shared" ref="J7:J32" si="0">H7/$H$33</f>
        <v>9.6634538691228691E-2</v>
      </c>
      <c r="K7" s="246">
        <f>I7/$I$33</f>
        <v>0.12400074801118231</v>
      </c>
      <c r="L7" s="52">
        <f>(I7-H7)/H7</f>
        <v>0.23281431551299114</v>
      </c>
      <c r="N7" s="40">
        <f t="shared" ref="N7:O33" si="1">(H7/B7)*10</f>
        <v>4.586980469689899</v>
      </c>
      <c r="O7" s="149">
        <f t="shared" si="1"/>
        <v>5.0351807468382699</v>
      </c>
      <c r="P7" s="52">
        <f>(O7-N7)/N7</f>
        <v>9.7711398622691598E-2</v>
      </c>
      <c r="Q7" s="2"/>
    </row>
    <row r="8" spans="1:17" ht="20.100000000000001" customHeight="1" x14ac:dyDescent="0.25">
      <c r="A8" s="8" t="s">
        <v>160</v>
      </c>
      <c r="B8" s="19">
        <v>27808.880000000001</v>
      </c>
      <c r="C8" s="140">
        <v>23411.550000000003</v>
      </c>
      <c r="D8" s="214">
        <f t="shared" ref="D8:D32" si="2">B8/$B$33</f>
        <v>0.128184807437323</v>
      </c>
      <c r="E8" s="215">
        <f t="shared" ref="E8:E32" si="3">C8/$C$33</f>
        <v>0.11729236405119345</v>
      </c>
      <c r="F8" s="52">
        <f t="shared" ref="F8:F33" si="4">(C8-B8)/B8</f>
        <v>-0.15812682855260615</v>
      </c>
      <c r="H8" s="19">
        <v>7794.1100000000006</v>
      </c>
      <c r="I8" s="140">
        <v>6959.2579999999989</v>
      </c>
      <c r="J8" s="214">
        <f t="shared" si="0"/>
        <v>0.11900209797401862</v>
      </c>
      <c r="K8" s="215">
        <f t="shared" ref="K8:K32" si="5">I8/$I$33</f>
        <v>0.11059749308187393</v>
      </c>
      <c r="L8" s="52">
        <f t="shared" ref="L8:L33" si="6">(I8-H8)/H8</f>
        <v>-0.1071131918846413</v>
      </c>
      <c r="N8" s="40">
        <f t="shared" si="1"/>
        <v>2.8027414264795998</v>
      </c>
      <c r="O8" s="143">
        <f t="shared" si="1"/>
        <v>2.9725746479835804</v>
      </c>
      <c r="P8" s="52">
        <f t="shared" ref="P8:P33" si="7">(O8-N8)/N8</f>
        <v>6.0595394173518412E-2</v>
      </c>
      <c r="Q8" s="2"/>
    </row>
    <row r="9" spans="1:17" ht="20.100000000000001" customHeight="1" x14ac:dyDescent="0.25">
      <c r="A9" s="8" t="s">
        <v>163</v>
      </c>
      <c r="B9" s="19">
        <v>16945.72</v>
      </c>
      <c r="C9" s="140">
        <v>19324.769999999997</v>
      </c>
      <c r="D9" s="214">
        <f t="shared" si="2"/>
        <v>7.8111159280301587E-2</v>
      </c>
      <c r="E9" s="215">
        <f t="shared" si="3"/>
        <v>9.6817509222822964E-2</v>
      </c>
      <c r="F9" s="52">
        <f t="shared" si="4"/>
        <v>0.1403923822652561</v>
      </c>
      <c r="H9" s="19">
        <v>4864.8780000000006</v>
      </c>
      <c r="I9" s="140">
        <v>6748.7359999999999</v>
      </c>
      <c r="J9" s="214">
        <f t="shared" si="0"/>
        <v>7.4277972518690116E-2</v>
      </c>
      <c r="K9" s="215">
        <f t="shared" si="5"/>
        <v>0.10725184826764486</v>
      </c>
      <c r="L9" s="52">
        <f t="shared" si="6"/>
        <v>0.38723643223941051</v>
      </c>
      <c r="N9" s="40">
        <f t="shared" si="1"/>
        <v>2.870859426451045</v>
      </c>
      <c r="O9" s="143">
        <f t="shared" si="1"/>
        <v>3.4922723530474107</v>
      </c>
      <c r="P9" s="52">
        <f t="shared" si="7"/>
        <v>0.21645536555043243</v>
      </c>
      <c r="Q9" s="2"/>
    </row>
    <row r="10" spans="1:17" ht="20.100000000000001" customHeight="1" x14ac:dyDescent="0.25">
      <c r="A10" s="8" t="s">
        <v>164</v>
      </c>
      <c r="B10" s="19">
        <v>13878.130000000001</v>
      </c>
      <c r="C10" s="140">
        <v>11457.880000000001</v>
      </c>
      <c r="D10" s="214">
        <f t="shared" si="2"/>
        <v>6.3971127986460999E-2</v>
      </c>
      <c r="E10" s="215">
        <f t="shared" si="3"/>
        <v>5.7404222796649015E-2</v>
      </c>
      <c r="F10" s="52">
        <f t="shared" si="4"/>
        <v>-0.17439309186468205</v>
      </c>
      <c r="H10" s="19">
        <v>5253.6280000000015</v>
      </c>
      <c r="I10" s="140">
        <v>4454.9230000000007</v>
      </c>
      <c r="J10" s="214">
        <f t="shared" si="0"/>
        <v>8.0213488643994968E-2</v>
      </c>
      <c r="K10" s="215">
        <f t="shared" si="5"/>
        <v>7.0798254019721812E-2</v>
      </c>
      <c r="L10" s="52">
        <f t="shared" si="6"/>
        <v>-0.15202922627943977</v>
      </c>
      <c r="N10" s="40">
        <f t="shared" si="1"/>
        <v>3.7855445942645014</v>
      </c>
      <c r="O10" s="143">
        <f t="shared" si="1"/>
        <v>3.888086626845455</v>
      </c>
      <c r="P10" s="52">
        <f t="shared" si="7"/>
        <v>2.7087788831312565E-2</v>
      </c>
      <c r="Q10" s="2"/>
    </row>
    <row r="11" spans="1:17" ht="20.100000000000001" customHeight="1" x14ac:dyDescent="0.25">
      <c r="A11" s="8" t="s">
        <v>162</v>
      </c>
      <c r="B11" s="19">
        <v>13075.99</v>
      </c>
      <c r="C11" s="140">
        <v>10736.770000000004</v>
      </c>
      <c r="D11" s="214">
        <f t="shared" si="2"/>
        <v>6.0273670144297832E-2</v>
      </c>
      <c r="E11" s="215">
        <f t="shared" si="3"/>
        <v>5.3791446340542705E-2</v>
      </c>
      <c r="F11" s="52">
        <f t="shared" si="4"/>
        <v>-0.17889429404580423</v>
      </c>
      <c r="H11" s="19">
        <v>4404.4450000000006</v>
      </c>
      <c r="I11" s="140">
        <v>4139.1410000000005</v>
      </c>
      <c r="J11" s="214">
        <f t="shared" si="0"/>
        <v>6.7247985390400764E-2</v>
      </c>
      <c r="K11" s="215">
        <f t="shared" si="5"/>
        <v>6.5779802690516836E-2</v>
      </c>
      <c r="L11" s="52">
        <f t="shared" si="6"/>
        <v>-6.0235512079274474E-2</v>
      </c>
      <c r="N11" s="40">
        <f t="shared" si="1"/>
        <v>3.3683453413470037</v>
      </c>
      <c r="O11" s="143">
        <f t="shared" si="1"/>
        <v>3.8551081936187503</v>
      </c>
      <c r="P11" s="52">
        <f t="shared" si="7"/>
        <v>0.14451096991055254</v>
      </c>
      <c r="Q11" s="2"/>
    </row>
    <row r="12" spans="1:17" ht="20.100000000000001" customHeight="1" x14ac:dyDescent="0.25">
      <c r="A12" s="8" t="s">
        <v>169</v>
      </c>
      <c r="B12" s="19">
        <v>14110.57</v>
      </c>
      <c r="C12" s="140">
        <v>12883.379999999997</v>
      </c>
      <c r="D12" s="214">
        <f t="shared" si="2"/>
        <v>6.5042558286449031E-2</v>
      </c>
      <c r="E12" s="215">
        <f t="shared" si="3"/>
        <v>6.4546008152807657E-2</v>
      </c>
      <c r="F12" s="52">
        <f t="shared" si="4"/>
        <v>-8.6969555446732655E-2</v>
      </c>
      <c r="H12" s="19">
        <v>3249.127</v>
      </c>
      <c r="I12" s="140">
        <v>3085.4629999999997</v>
      </c>
      <c r="J12" s="214">
        <f t="shared" si="0"/>
        <v>4.9608349071802831E-2</v>
      </c>
      <c r="K12" s="215">
        <f t="shared" si="5"/>
        <v>4.903460581528634E-2</v>
      </c>
      <c r="L12" s="52">
        <f t="shared" si="6"/>
        <v>-5.0371684455547662E-2</v>
      </c>
      <c r="N12" s="40">
        <f t="shared" si="1"/>
        <v>2.3026192421709397</v>
      </c>
      <c r="O12" s="143">
        <f t="shared" si="1"/>
        <v>2.3949173275957087</v>
      </c>
      <c r="P12" s="52">
        <f t="shared" si="7"/>
        <v>4.0083954713133196E-2</v>
      </c>
      <c r="Q12" s="2"/>
    </row>
    <row r="13" spans="1:17" ht="20.100000000000001" customHeight="1" x14ac:dyDescent="0.25">
      <c r="A13" s="8" t="s">
        <v>166</v>
      </c>
      <c r="B13" s="19">
        <v>6653.3700000000008</v>
      </c>
      <c r="C13" s="140">
        <v>6997.6999999999989</v>
      </c>
      <c r="D13" s="214">
        <f t="shared" si="2"/>
        <v>3.0668655201477435E-2</v>
      </c>
      <c r="E13" s="215">
        <f t="shared" si="3"/>
        <v>3.5058626016689888E-2</v>
      </c>
      <c r="F13" s="52">
        <f t="shared" si="4"/>
        <v>5.1752720801638577E-2</v>
      </c>
      <c r="H13" s="19">
        <v>2624.5929999999994</v>
      </c>
      <c r="I13" s="140">
        <v>2856.7750000000005</v>
      </c>
      <c r="J13" s="214">
        <f t="shared" si="0"/>
        <v>4.0072833630513727E-2</v>
      </c>
      <c r="K13" s="215">
        <f t="shared" si="5"/>
        <v>4.5400264410224551E-2</v>
      </c>
      <c r="L13" s="52">
        <f t="shared" si="6"/>
        <v>8.8464001847143994E-2</v>
      </c>
      <c r="N13" s="40">
        <f t="shared" si="1"/>
        <v>3.9447573184716904</v>
      </c>
      <c r="O13" s="143">
        <f t="shared" si="1"/>
        <v>4.0824485187990351</v>
      </c>
      <c r="P13" s="52">
        <f t="shared" si="7"/>
        <v>3.4904859592399501E-2</v>
      </c>
      <c r="Q13" s="2"/>
    </row>
    <row r="14" spans="1:17" ht="20.100000000000001" customHeight="1" x14ac:dyDescent="0.25">
      <c r="A14" s="8" t="s">
        <v>165</v>
      </c>
      <c r="B14" s="19">
        <v>13357.330000000002</v>
      </c>
      <c r="C14" s="140">
        <v>9651.7100000000009</v>
      </c>
      <c r="D14" s="214">
        <f t="shared" si="2"/>
        <v>6.1570504598774847E-2</v>
      </c>
      <c r="E14" s="215">
        <f t="shared" si="3"/>
        <v>4.8355272634086351E-2</v>
      </c>
      <c r="F14" s="52">
        <f t="shared" si="4"/>
        <v>-0.27742220937867074</v>
      </c>
      <c r="H14" s="19">
        <v>3779.4190000000003</v>
      </c>
      <c r="I14" s="140">
        <v>2783.8249999999998</v>
      </c>
      <c r="J14" s="214">
        <f t="shared" si="0"/>
        <v>5.7704957990439898E-2</v>
      </c>
      <c r="K14" s="215">
        <f t="shared" si="5"/>
        <v>4.4240932895237929E-2</v>
      </c>
      <c r="L14" s="52">
        <f t="shared" si="6"/>
        <v>-0.26342514550516904</v>
      </c>
      <c r="N14" s="40">
        <f t="shared" si="1"/>
        <v>2.8294719079336961</v>
      </c>
      <c r="O14" s="143">
        <f t="shared" si="1"/>
        <v>2.8842816454286337</v>
      </c>
      <c r="P14" s="52">
        <f t="shared" si="7"/>
        <v>1.9371013135438434E-2</v>
      </c>
      <c r="Q14" s="2"/>
    </row>
    <row r="15" spans="1:17" ht="20.100000000000001" customHeight="1" x14ac:dyDescent="0.25">
      <c r="A15" s="8" t="s">
        <v>167</v>
      </c>
      <c r="B15" s="19">
        <v>16696.399999999998</v>
      </c>
      <c r="C15" s="140">
        <v>14060.539999999999</v>
      </c>
      <c r="D15" s="214">
        <f t="shared" si="2"/>
        <v>7.6961920756841676E-2</v>
      </c>
      <c r="E15" s="215">
        <f t="shared" si="3"/>
        <v>7.0443604820542308E-2</v>
      </c>
      <c r="F15" s="52">
        <f t="shared" si="4"/>
        <v>-0.15786995999137532</v>
      </c>
      <c r="H15" s="19">
        <v>2852.1960000000004</v>
      </c>
      <c r="I15" s="140">
        <v>2400.7779999999993</v>
      </c>
      <c r="J15" s="214">
        <f t="shared" si="0"/>
        <v>4.354792373126682E-2</v>
      </c>
      <c r="K15" s="215">
        <f t="shared" si="5"/>
        <v>3.8153496859308147E-2</v>
      </c>
      <c r="L15" s="52">
        <f t="shared" si="6"/>
        <v>-0.15827032924806042</v>
      </c>
      <c r="N15" s="40">
        <f t="shared" si="1"/>
        <v>1.7082700462375127</v>
      </c>
      <c r="O15" s="143">
        <f t="shared" si="1"/>
        <v>1.7074578927978581</v>
      </c>
      <c r="P15" s="52">
        <f t="shared" si="7"/>
        <v>-4.7542450413115382E-4</v>
      </c>
      <c r="Q15" s="2"/>
    </row>
    <row r="16" spans="1:17" ht="20.100000000000001" customHeight="1" x14ac:dyDescent="0.25">
      <c r="A16" s="8" t="s">
        <v>170</v>
      </c>
      <c r="B16" s="19">
        <v>6094.1800000000012</v>
      </c>
      <c r="C16" s="140">
        <v>6150.9</v>
      </c>
      <c r="D16" s="214">
        <f t="shared" si="2"/>
        <v>2.8091073419295752E-2</v>
      </c>
      <c r="E16" s="215">
        <f t="shared" si="3"/>
        <v>3.0816139984003007E-2</v>
      </c>
      <c r="F16" s="52">
        <f t="shared" si="4"/>
        <v>9.3072406788113297E-3</v>
      </c>
      <c r="H16" s="19">
        <v>2269.5179999999996</v>
      </c>
      <c r="I16" s="140">
        <v>2348.5510000000008</v>
      </c>
      <c r="J16" s="214">
        <f t="shared" si="0"/>
        <v>3.4651474432590604E-2</v>
      </c>
      <c r="K16" s="215">
        <f t="shared" si="5"/>
        <v>3.7323498133698771E-2</v>
      </c>
      <c r="L16" s="52">
        <f t="shared" si="6"/>
        <v>3.482369384160041E-2</v>
      </c>
      <c r="N16" s="40">
        <f t="shared" si="1"/>
        <v>3.7240744447981502</v>
      </c>
      <c r="O16" s="143">
        <f t="shared" si="1"/>
        <v>3.8182233494285405</v>
      </c>
      <c r="P16" s="52">
        <f t="shared" si="7"/>
        <v>2.5281155365167052E-2</v>
      </c>
      <c r="Q16" s="2"/>
    </row>
    <row r="17" spans="1:17" ht="20.100000000000001" customHeight="1" x14ac:dyDescent="0.25">
      <c r="A17" s="8" t="s">
        <v>168</v>
      </c>
      <c r="B17" s="19">
        <v>10992.970000000007</v>
      </c>
      <c r="C17" s="140">
        <v>6650.2300000000005</v>
      </c>
      <c r="D17" s="214">
        <f t="shared" si="2"/>
        <v>5.0672006302097367E-2</v>
      </c>
      <c r="E17" s="215">
        <f t="shared" si="3"/>
        <v>3.3317793917283053E-2</v>
      </c>
      <c r="F17" s="52">
        <f t="shared" si="4"/>
        <v>-0.39504701641139778</v>
      </c>
      <c r="H17" s="19">
        <v>3767.7290000000007</v>
      </c>
      <c r="I17" s="140">
        <v>2295.0949999999998</v>
      </c>
      <c r="J17" s="214">
        <f t="shared" si="0"/>
        <v>5.7526472630941988E-2</v>
      </c>
      <c r="K17" s="215">
        <f t="shared" si="5"/>
        <v>3.6473967969680596E-2</v>
      </c>
      <c r="L17" s="52">
        <f t="shared" si="6"/>
        <v>-0.39085454394411079</v>
      </c>
      <c r="N17" s="40">
        <f t="shared" si="1"/>
        <v>3.427398601105978</v>
      </c>
      <c r="O17" s="143">
        <f t="shared" si="1"/>
        <v>3.4511513135635905</v>
      </c>
      <c r="P17" s="52">
        <f t="shared" si="7"/>
        <v>6.9302451281703153E-3</v>
      </c>
      <c r="Q17" s="2"/>
    </row>
    <row r="18" spans="1:17" ht="20.100000000000001" customHeight="1" x14ac:dyDescent="0.25">
      <c r="A18" s="8" t="s">
        <v>173</v>
      </c>
      <c r="B18" s="19">
        <v>6174.4999999999982</v>
      </c>
      <c r="C18" s="140">
        <v>6811.420000000001</v>
      </c>
      <c r="D18" s="214">
        <f t="shared" si="2"/>
        <v>2.8461307809654706E-2</v>
      </c>
      <c r="E18" s="215">
        <f t="shared" si="3"/>
        <v>3.4125359249839504E-2</v>
      </c>
      <c r="F18" s="52">
        <f t="shared" si="4"/>
        <v>0.10315329176451583</v>
      </c>
      <c r="H18" s="19">
        <v>1598.36</v>
      </c>
      <c r="I18" s="140">
        <v>1655.7539999999999</v>
      </c>
      <c r="J18" s="214">
        <f t="shared" si="0"/>
        <v>2.4404094029690675E-2</v>
      </c>
      <c r="K18" s="215">
        <f t="shared" si="5"/>
        <v>2.6313472148939601E-2</v>
      </c>
      <c r="L18" s="52">
        <f t="shared" si="6"/>
        <v>3.5908055757151086E-2</v>
      </c>
      <c r="N18" s="40">
        <f t="shared" si="1"/>
        <v>2.5886468539962753</v>
      </c>
      <c r="O18" s="143">
        <f t="shared" si="1"/>
        <v>2.4308499549286342</v>
      </c>
      <c r="P18" s="52">
        <f t="shared" si="7"/>
        <v>-6.0957290803895843E-2</v>
      </c>
      <c r="Q18" s="2"/>
    </row>
    <row r="19" spans="1:17" ht="20.100000000000001" customHeight="1" x14ac:dyDescent="0.25">
      <c r="A19" s="8" t="s">
        <v>171</v>
      </c>
      <c r="B19" s="19">
        <v>5833.0299999999988</v>
      </c>
      <c r="C19" s="140">
        <v>4837.3200000000006</v>
      </c>
      <c r="D19" s="214">
        <f t="shared" si="2"/>
        <v>2.688730460651878E-2</v>
      </c>
      <c r="E19" s="215">
        <f t="shared" si="3"/>
        <v>2.4235076211191444E-2</v>
      </c>
      <c r="F19" s="52">
        <f t="shared" si="4"/>
        <v>-0.1707020193621494</v>
      </c>
      <c r="H19" s="19">
        <v>1324.0269999999998</v>
      </c>
      <c r="I19" s="140">
        <v>1250.479</v>
      </c>
      <c r="J19" s="214">
        <f t="shared" si="0"/>
        <v>2.0215520537206419E-2</v>
      </c>
      <c r="K19" s="215">
        <f t="shared" si="5"/>
        <v>1.9872785654954688E-2</v>
      </c>
      <c r="L19" s="52">
        <f t="shared" si="6"/>
        <v>-5.554871615155868E-2</v>
      </c>
      <c r="N19" s="40">
        <f t="shared" si="1"/>
        <v>2.2698786051160376</v>
      </c>
      <c r="O19" s="143">
        <f t="shared" si="1"/>
        <v>2.5850656975349984</v>
      </c>
      <c r="P19" s="52">
        <f t="shared" si="7"/>
        <v>0.13885636514153948</v>
      </c>
      <c r="Q19" s="2"/>
    </row>
    <row r="20" spans="1:17" ht="20.100000000000001" customHeight="1" x14ac:dyDescent="0.25">
      <c r="A20" s="8" t="s">
        <v>172</v>
      </c>
      <c r="B20" s="19">
        <v>2717.8199999999997</v>
      </c>
      <c r="C20" s="140">
        <v>2569.88</v>
      </c>
      <c r="D20" s="214">
        <f t="shared" si="2"/>
        <v>1.2527769307836388E-2</v>
      </c>
      <c r="E20" s="215">
        <f t="shared" si="3"/>
        <v>1.2875153525840064E-2</v>
      </c>
      <c r="F20" s="52">
        <f t="shared" si="4"/>
        <v>-5.4433332597449285E-2</v>
      </c>
      <c r="H20" s="19">
        <v>1314.5070000000003</v>
      </c>
      <c r="I20" s="140">
        <v>1157.3210000000001</v>
      </c>
      <c r="J20" s="214">
        <f t="shared" si="0"/>
        <v>2.0070167190549444E-2</v>
      </c>
      <c r="K20" s="215">
        <f t="shared" si="5"/>
        <v>1.8392305801998927E-2</v>
      </c>
      <c r="L20" s="52">
        <f t="shared" si="6"/>
        <v>-0.11957791019751139</v>
      </c>
      <c r="N20" s="40">
        <f t="shared" si="1"/>
        <v>4.8366227343974231</v>
      </c>
      <c r="O20" s="143">
        <f t="shared" si="1"/>
        <v>4.503404828241008</v>
      </c>
      <c r="P20" s="52">
        <f t="shared" si="7"/>
        <v>-6.8894748351285146E-2</v>
      </c>
      <c r="Q20" s="2"/>
    </row>
    <row r="21" spans="1:17" ht="20.100000000000001" customHeight="1" x14ac:dyDescent="0.25">
      <c r="A21" s="8" t="s">
        <v>174</v>
      </c>
      <c r="B21" s="19">
        <v>453.02999999999992</v>
      </c>
      <c r="C21" s="140">
        <v>405.64000000000004</v>
      </c>
      <c r="D21" s="214">
        <f t="shared" si="2"/>
        <v>2.0882381208207749E-3</v>
      </c>
      <c r="E21" s="215">
        <f t="shared" si="3"/>
        <v>2.0322650381425452E-3</v>
      </c>
      <c r="F21" s="52">
        <f t="shared" si="4"/>
        <v>-0.10460675893428666</v>
      </c>
      <c r="H21" s="19">
        <v>1017.4390000000001</v>
      </c>
      <c r="I21" s="140">
        <v>1057.5130000000001</v>
      </c>
      <c r="J21" s="214">
        <f t="shared" si="0"/>
        <v>1.5534470973669544E-2</v>
      </c>
      <c r="K21" s="215">
        <f t="shared" si="5"/>
        <v>1.6806143226977901E-2</v>
      </c>
      <c r="L21" s="52">
        <f t="shared" si="6"/>
        <v>3.9387127876953865E-2</v>
      </c>
      <c r="N21" s="40">
        <f t="shared" si="1"/>
        <v>22.458534754872751</v>
      </c>
      <c r="O21" s="143">
        <f t="shared" si="1"/>
        <v>26.070234690858889</v>
      </c>
      <c r="P21" s="52">
        <f t="shared" si="7"/>
        <v>0.16081636560027676</v>
      </c>
      <c r="Q21" s="2"/>
    </row>
    <row r="22" spans="1:17" ht="20.100000000000001" customHeight="1" x14ac:dyDescent="0.25">
      <c r="A22" s="8" t="s">
        <v>176</v>
      </c>
      <c r="B22" s="19">
        <v>8502.4900000000016</v>
      </c>
      <c r="C22" s="140">
        <v>4344.53</v>
      </c>
      <c r="D22" s="214">
        <f t="shared" si="2"/>
        <v>3.919215888549861E-2</v>
      </c>
      <c r="E22" s="215">
        <f t="shared" si="3"/>
        <v>2.1766187817181322E-2</v>
      </c>
      <c r="F22" s="52">
        <f t="shared" si="4"/>
        <v>-0.48902850811938631</v>
      </c>
      <c r="H22" s="19">
        <v>1872.1030000000003</v>
      </c>
      <c r="I22" s="140">
        <v>901.83900000000006</v>
      </c>
      <c r="J22" s="214">
        <f t="shared" si="0"/>
        <v>2.8583659279052286E-2</v>
      </c>
      <c r="K22" s="215">
        <f t="shared" si="5"/>
        <v>1.4332150433776721E-2</v>
      </c>
      <c r="L22" s="52">
        <f t="shared" si="6"/>
        <v>-0.51827490260952525</v>
      </c>
      <c r="N22" s="40">
        <f t="shared" si="1"/>
        <v>2.2018291112368256</v>
      </c>
      <c r="O22" s="143">
        <f t="shared" si="1"/>
        <v>2.0758033665321682</v>
      </c>
      <c r="P22" s="52">
        <f t="shared" si="7"/>
        <v>-5.7236841888181476E-2</v>
      </c>
      <c r="Q22" s="2"/>
    </row>
    <row r="23" spans="1:17" ht="20.100000000000001" customHeight="1" x14ac:dyDescent="0.25">
      <c r="A23" s="8" t="s">
        <v>175</v>
      </c>
      <c r="B23" s="19">
        <v>2228.7800000000002</v>
      </c>
      <c r="C23" s="140">
        <v>1945.54</v>
      </c>
      <c r="D23" s="214">
        <f t="shared" si="2"/>
        <v>1.0273543383270264E-2</v>
      </c>
      <c r="E23" s="215">
        <f t="shared" si="3"/>
        <v>9.7471968304601291E-3</v>
      </c>
      <c r="F23" s="52">
        <f t="shared" si="4"/>
        <v>-0.12708297813153394</v>
      </c>
      <c r="H23" s="19">
        <v>744.91300000000001</v>
      </c>
      <c r="I23" s="140">
        <v>725.66</v>
      </c>
      <c r="J23" s="214">
        <f t="shared" si="0"/>
        <v>1.1373487134274487E-2</v>
      </c>
      <c r="K23" s="215">
        <f t="shared" si="5"/>
        <v>1.1532289337425432E-2</v>
      </c>
      <c r="L23" s="52">
        <f t="shared" si="6"/>
        <v>-2.5845971274497885E-2</v>
      </c>
      <c r="N23" s="40">
        <f t="shared" si="1"/>
        <v>3.3422455334308454</v>
      </c>
      <c r="O23" s="143">
        <f t="shared" si="1"/>
        <v>3.7298642022266311</v>
      </c>
      <c r="P23" s="52">
        <f t="shared" si="7"/>
        <v>0.11597552152246923</v>
      </c>
      <c r="Q23" s="2"/>
    </row>
    <row r="24" spans="1:17" ht="20.100000000000001" customHeight="1" x14ac:dyDescent="0.25">
      <c r="A24" s="8" t="s">
        <v>178</v>
      </c>
      <c r="B24" s="19">
        <v>4318.71</v>
      </c>
      <c r="C24" s="140">
        <v>3221.71</v>
      </c>
      <c r="D24" s="214">
        <f t="shared" si="2"/>
        <v>1.9907058814581574E-2</v>
      </c>
      <c r="E24" s="215">
        <f t="shared" si="3"/>
        <v>1.6140835706622177E-2</v>
      </c>
      <c r="F24" s="52">
        <f t="shared" si="4"/>
        <v>-0.25401103570279088</v>
      </c>
      <c r="H24" s="19">
        <v>1012.9950000000001</v>
      </c>
      <c r="I24" s="140">
        <v>724.79899999999986</v>
      </c>
      <c r="J24" s="214">
        <f t="shared" si="0"/>
        <v>1.546661905428471E-2</v>
      </c>
      <c r="K24" s="215">
        <f t="shared" si="5"/>
        <v>1.1518606206042245E-2</v>
      </c>
      <c r="L24" s="52">
        <f t="shared" si="6"/>
        <v>-0.28449893632248946</v>
      </c>
      <c r="N24" s="40">
        <f t="shared" si="1"/>
        <v>2.3455962544370892</v>
      </c>
      <c r="O24" s="143">
        <f t="shared" si="1"/>
        <v>2.2497338369996052</v>
      </c>
      <c r="P24" s="52">
        <f t="shared" si="7"/>
        <v>-4.086910407370585E-2</v>
      </c>
      <c r="Q24" s="2"/>
    </row>
    <row r="25" spans="1:17" ht="20.100000000000001" customHeight="1" x14ac:dyDescent="0.25">
      <c r="A25" s="8" t="s">
        <v>177</v>
      </c>
      <c r="B25" s="19">
        <v>3535.03</v>
      </c>
      <c r="C25" s="140">
        <v>2457.52</v>
      </c>
      <c r="D25" s="214">
        <f t="shared" si="2"/>
        <v>1.6294692193110975E-2</v>
      </c>
      <c r="E25" s="215">
        <f t="shared" si="3"/>
        <v>1.2312227533123133E-2</v>
      </c>
      <c r="F25" s="52">
        <f t="shared" si="4"/>
        <v>-0.3048092944048566</v>
      </c>
      <c r="H25" s="19">
        <v>799.02799999999979</v>
      </c>
      <c r="I25" s="140">
        <v>668.202</v>
      </c>
      <c r="J25" s="214">
        <f t="shared" si="0"/>
        <v>1.2199726247125601E-2</v>
      </c>
      <c r="K25" s="215">
        <f t="shared" si="5"/>
        <v>1.0619158834504244E-2</v>
      </c>
      <c r="L25" s="52">
        <f t="shared" si="6"/>
        <v>-0.16373143369193549</v>
      </c>
      <c r="N25" s="40">
        <f t="shared" si="1"/>
        <v>2.2603146225067388</v>
      </c>
      <c r="O25" s="143">
        <f t="shared" si="1"/>
        <v>2.7190094078583287</v>
      </c>
      <c r="P25" s="52">
        <f t="shared" si="7"/>
        <v>0.20293404324522188</v>
      </c>
      <c r="Q25" s="2"/>
    </row>
    <row r="26" spans="1:17" ht="20.100000000000001" customHeight="1" x14ac:dyDescent="0.25">
      <c r="A26" s="8" t="s">
        <v>182</v>
      </c>
      <c r="B26" s="19">
        <v>1437.4199999999998</v>
      </c>
      <c r="C26" s="140">
        <v>1511.8799999999999</v>
      </c>
      <c r="D26" s="214">
        <f t="shared" si="2"/>
        <v>6.6257758639167346E-3</v>
      </c>
      <c r="E26" s="215">
        <f t="shared" si="3"/>
        <v>7.5745509956290083E-3</v>
      </c>
      <c r="F26" s="52">
        <f t="shared" si="4"/>
        <v>5.1801143715824213E-2</v>
      </c>
      <c r="H26" s="19">
        <v>586.60500000000002</v>
      </c>
      <c r="I26" s="140">
        <v>659.10199999999998</v>
      </c>
      <c r="J26" s="214">
        <f t="shared" si="0"/>
        <v>8.9564075541722129E-3</v>
      </c>
      <c r="K26" s="215">
        <f t="shared" si="5"/>
        <v>1.0474540372730724E-2</v>
      </c>
      <c r="L26" s="52">
        <f t="shared" si="6"/>
        <v>0.1235874225415739</v>
      </c>
      <c r="N26" s="40">
        <f t="shared" si="1"/>
        <v>4.0809575489418553</v>
      </c>
      <c r="O26" s="143">
        <f t="shared" si="1"/>
        <v>4.3594862026086725</v>
      </c>
      <c r="P26" s="52">
        <f t="shared" si="7"/>
        <v>6.8250808866913218E-2</v>
      </c>
      <c r="Q26" s="2"/>
    </row>
    <row r="27" spans="1:17" ht="20.100000000000001" customHeight="1" x14ac:dyDescent="0.25">
      <c r="A27" s="8" t="s">
        <v>181</v>
      </c>
      <c r="B27" s="19">
        <v>885.54</v>
      </c>
      <c r="C27" s="140">
        <v>1477.7</v>
      </c>
      <c r="D27" s="214">
        <f t="shared" si="2"/>
        <v>4.0818894676105978E-3</v>
      </c>
      <c r="E27" s="215">
        <f t="shared" si="3"/>
        <v>7.4033084677626445E-3</v>
      </c>
      <c r="F27" s="52">
        <f t="shared" si="4"/>
        <v>0.66869932470582938</v>
      </c>
      <c r="H27" s="19">
        <v>311.52500000000003</v>
      </c>
      <c r="I27" s="140">
        <v>592.47399999999993</v>
      </c>
      <c r="J27" s="214">
        <f t="shared" si="0"/>
        <v>4.756428709802165E-3</v>
      </c>
      <c r="K27" s="215">
        <f t="shared" si="5"/>
        <v>9.4156789583300649E-3</v>
      </c>
      <c r="L27" s="52">
        <f t="shared" si="6"/>
        <v>0.90185057379022504</v>
      </c>
      <c r="N27" s="40">
        <f t="shared" si="1"/>
        <v>3.5179099758339549</v>
      </c>
      <c r="O27" s="143">
        <f t="shared" si="1"/>
        <v>4.0094335792109357</v>
      </c>
      <c r="P27" s="52">
        <f t="shared" si="7"/>
        <v>0.13972034723840832</v>
      </c>
      <c r="Q27" s="2"/>
    </row>
    <row r="28" spans="1:17" ht="20.100000000000001" customHeight="1" x14ac:dyDescent="0.25">
      <c r="A28" s="8" t="s">
        <v>184</v>
      </c>
      <c r="B28" s="19">
        <v>1003.98</v>
      </c>
      <c r="C28" s="140">
        <v>1562.79</v>
      </c>
      <c r="D28" s="214">
        <f t="shared" si="2"/>
        <v>4.6278376896489015E-3</v>
      </c>
      <c r="E28" s="215">
        <f t="shared" si="3"/>
        <v>7.8296111797623216E-3</v>
      </c>
      <c r="F28" s="52">
        <f t="shared" si="4"/>
        <v>0.55659475288352356</v>
      </c>
      <c r="H28" s="19">
        <v>497.35</v>
      </c>
      <c r="I28" s="140">
        <v>549.25199999999995</v>
      </c>
      <c r="J28" s="214">
        <f t="shared" si="0"/>
        <v>7.5936435882195865E-3</v>
      </c>
      <c r="K28" s="215">
        <f t="shared" si="5"/>
        <v>8.7287889413218221E-3</v>
      </c>
      <c r="L28" s="52">
        <f t="shared" si="6"/>
        <v>0.10435709259073073</v>
      </c>
      <c r="N28" s="40">
        <f t="shared" si="1"/>
        <v>4.9537839399191217</v>
      </c>
      <c r="O28" s="143">
        <f t="shared" si="1"/>
        <v>3.5145604975716505</v>
      </c>
      <c r="P28" s="52">
        <f t="shared" si="7"/>
        <v>-0.29053011996541955</v>
      </c>
      <c r="Q28" s="2"/>
    </row>
    <row r="29" spans="1:17" ht="20.100000000000001" customHeight="1" x14ac:dyDescent="0.25">
      <c r="A29" s="8" t="s">
        <v>179</v>
      </c>
      <c r="B29" s="19">
        <v>3675.8399999999992</v>
      </c>
      <c r="C29" s="140">
        <v>7269.12</v>
      </c>
      <c r="D29" s="214">
        <f t="shared" si="2"/>
        <v>1.6943754749217131E-2</v>
      </c>
      <c r="E29" s="215">
        <f t="shared" si="3"/>
        <v>3.6418445996604716E-2</v>
      </c>
      <c r="F29" s="52">
        <f t="shared" si="4"/>
        <v>0.9775398276312357</v>
      </c>
      <c r="H29" s="19">
        <v>224.98699999999999</v>
      </c>
      <c r="I29" s="140">
        <v>490.81800000000004</v>
      </c>
      <c r="J29" s="214">
        <f t="shared" si="0"/>
        <v>3.4351484668397707E-3</v>
      </c>
      <c r="K29" s="215">
        <f t="shared" si="5"/>
        <v>7.8001477110719577E-3</v>
      </c>
      <c r="L29" s="52">
        <f t="shared" si="6"/>
        <v>1.1815393778307193</v>
      </c>
      <c r="N29" s="40">
        <f t="shared" si="1"/>
        <v>0.61206962218159666</v>
      </c>
      <c r="O29" s="143">
        <f t="shared" si="1"/>
        <v>0.67520965398837829</v>
      </c>
      <c r="P29" s="52">
        <f t="shared" si="7"/>
        <v>0.10315825115079544</v>
      </c>
      <c r="Q29" s="2"/>
    </row>
    <row r="30" spans="1:17" ht="20.100000000000001" customHeight="1" x14ac:dyDescent="0.25">
      <c r="A30" s="8" t="s">
        <v>196</v>
      </c>
      <c r="B30" s="19">
        <v>1318.98</v>
      </c>
      <c r="C30" s="140">
        <v>1920.46</v>
      </c>
      <c r="D30" s="214">
        <f t="shared" si="2"/>
        <v>6.0798276418784318E-3</v>
      </c>
      <c r="E30" s="215">
        <f t="shared" si="3"/>
        <v>9.6215454963791344E-3</v>
      </c>
      <c r="F30" s="52">
        <f t="shared" si="4"/>
        <v>0.45601904501963642</v>
      </c>
      <c r="H30" s="19">
        <v>354.22699999999998</v>
      </c>
      <c r="I30" s="140">
        <v>482.33100000000002</v>
      </c>
      <c r="J30" s="214">
        <f t="shared" si="0"/>
        <v>5.4084117569604085E-3</v>
      </c>
      <c r="K30" s="215">
        <f t="shared" si="5"/>
        <v>7.6652711302948309E-3</v>
      </c>
      <c r="L30" s="52">
        <f t="shared" si="6"/>
        <v>0.36164380467892071</v>
      </c>
      <c r="N30" s="40">
        <f t="shared" ref="N30" si="8">(H30/B30)*10</f>
        <v>2.6856131252937878</v>
      </c>
      <c r="O30" s="143">
        <f t="shared" ref="O30" si="9">(I30/C30)*10</f>
        <v>2.5115389021380299</v>
      </c>
      <c r="P30" s="52">
        <f t="shared" ref="P30" si="10">(O30-N30)/N30</f>
        <v>-6.4817311740206593E-2</v>
      </c>
      <c r="Q30" s="2"/>
    </row>
    <row r="31" spans="1:17" ht="20.100000000000001" customHeight="1" x14ac:dyDescent="0.25">
      <c r="A31" s="8" t="s">
        <v>180</v>
      </c>
      <c r="B31" s="19">
        <v>1706.8700000000001</v>
      </c>
      <c r="C31" s="140">
        <v>947.37</v>
      </c>
      <c r="D31" s="214">
        <f t="shared" si="2"/>
        <v>7.8678034595619645E-3</v>
      </c>
      <c r="E31" s="215">
        <f t="shared" si="3"/>
        <v>4.7463438743346386E-3</v>
      </c>
      <c r="F31" s="52">
        <f t="shared" si="4"/>
        <v>-0.44496651766098183</v>
      </c>
      <c r="H31" s="19">
        <v>625.69899999999996</v>
      </c>
      <c r="I31" s="140">
        <v>476.67099999999999</v>
      </c>
      <c r="J31" s="214">
        <f t="shared" si="0"/>
        <v>9.5533029044041554E-3</v>
      </c>
      <c r="K31" s="215">
        <f t="shared" si="5"/>
        <v>7.5753216254994329E-3</v>
      </c>
      <c r="L31" s="52">
        <f t="shared" si="6"/>
        <v>-0.23817842125366986</v>
      </c>
      <c r="N31" s="40">
        <f t="shared" si="1"/>
        <v>3.6657683361943199</v>
      </c>
      <c r="O31" s="143">
        <f t="shared" si="1"/>
        <v>5.0315188363574945</v>
      </c>
      <c r="P31" s="52">
        <f t="shared" si="7"/>
        <v>0.3725686881733099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19740.049999999988</v>
      </c>
      <c r="C32" s="140">
        <f>C33-SUM(C7:C31)</f>
        <v>21495.379999999946</v>
      </c>
      <c r="D32" s="214">
        <f t="shared" si="2"/>
        <v>9.0991600814312776E-2</v>
      </c>
      <c r="E32" s="215">
        <f t="shared" si="3"/>
        <v>0.10769231154616998</v>
      </c>
      <c r="F32" s="52">
        <f t="shared" si="4"/>
        <v>8.8922267167507632E-2</v>
      </c>
      <c r="H32" s="19">
        <f>H33-SUM(H7:H31)</f>
        <v>6023.0260000000053</v>
      </c>
      <c r="I32" s="140">
        <f>I33-SUM(I7:I31)</f>
        <v>5656.7859999999928</v>
      </c>
      <c r="J32" s="214">
        <f t="shared" si="0"/>
        <v>9.1960817867859451E-2</v>
      </c>
      <c r="K32" s="215">
        <f t="shared" si="5"/>
        <v>8.9898427461755345E-2</v>
      </c>
      <c r="L32" s="52">
        <f t="shared" si="6"/>
        <v>-6.0806644367799874E-2</v>
      </c>
      <c r="N32" s="40">
        <f t="shared" si="1"/>
        <v>3.0511705897401518</v>
      </c>
      <c r="O32" s="143">
        <f t="shared" si="1"/>
        <v>2.6316287499918616</v>
      </c>
      <c r="P32" s="52">
        <f t="shared" si="7"/>
        <v>-0.13750192832843863</v>
      </c>
      <c r="Q32" s="2"/>
    </row>
    <row r="33" spans="1:17" ht="26.25" customHeight="1" thickBot="1" x14ac:dyDescent="0.3">
      <c r="A33" s="35" t="s">
        <v>18</v>
      </c>
      <c r="B33" s="36">
        <v>216943.65000000002</v>
      </c>
      <c r="C33" s="148">
        <v>199599.94999999995</v>
      </c>
      <c r="D33" s="251">
        <f>SUM(D7:D32)</f>
        <v>1</v>
      </c>
      <c r="E33" s="252">
        <f>SUM(E7:E32)</f>
        <v>0.99999999999999989</v>
      </c>
      <c r="F33" s="57">
        <f t="shared" si="4"/>
        <v>-7.9945644871375898E-2</v>
      </c>
      <c r="G33" s="56"/>
      <c r="H33" s="36">
        <v>65495.568000000014</v>
      </c>
      <c r="I33" s="148">
        <v>62924.192999999992</v>
      </c>
      <c r="J33" s="251">
        <f>SUM(J7:J32)</f>
        <v>1</v>
      </c>
      <c r="K33" s="252">
        <f>SUM(K7:K32)</f>
        <v>1</v>
      </c>
      <c r="L33" s="57">
        <f t="shared" si="6"/>
        <v>-3.9260290100851115E-2</v>
      </c>
      <c r="M33" s="56"/>
      <c r="N33" s="37">
        <f t="shared" si="1"/>
        <v>3.0190129095735232</v>
      </c>
      <c r="O33" s="150">
        <f t="shared" si="1"/>
        <v>3.1525154690670014</v>
      </c>
      <c r="P33" s="57">
        <f t="shared" si="7"/>
        <v>4.4220599080623764E-2</v>
      </c>
      <c r="Q33" s="2"/>
    </row>
    <row r="35" spans="1:17" ht="15.75" thickBot="1" x14ac:dyDescent="0.3"/>
    <row r="36" spans="1:17" x14ac:dyDescent="0.25">
      <c r="A36" s="354" t="s">
        <v>2</v>
      </c>
      <c r="B36" s="342" t="s">
        <v>1</v>
      </c>
      <c r="C36" s="340"/>
      <c r="D36" s="342" t="s">
        <v>104</v>
      </c>
      <c r="E36" s="340"/>
      <c r="F36" s="130" t="s">
        <v>0</v>
      </c>
      <c r="H36" s="352" t="s">
        <v>19</v>
      </c>
      <c r="I36" s="353"/>
      <c r="J36" s="342" t="s">
        <v>104</v>
      </c>
      <c r="K36" s="343"/>
      <c r="L36" s="130" t="s">
        <v>0</v>
      </c>
      <c r="N36" s="350" t="s">
        <v>22</v>
      </c>
      <c r="O36" s="340"/>
      <c r="P36" s="130" t="s">
        <v>0</v>
      </c>
    </row>
    <row r="37" spans="1:17" x14ac:dyDescent="0.25">
      <c r="A37" s="355"/>
      <c r="B37" s="345" t="str">
        <f>B5</f>
        <v>dez</v>
      </c>
      <c r="C37" s="347"/>
      <c r="D37" s="345" t="str">
        <f>B37</f>
        <v>dez</v>
      </c>
      <c r="E37" s="347"/>
      <c r="F37" s="131" t="str">
        <f>F5</f>
        <v>2023 /2022</v>
      </c>
      <c r="H37" s="348" t="str">
        <f>B37</f>
        <v>dez</v>
      </c>
      <c r="I37" s="347"/>
      <c r="J37" s="345" t="str">
        <f>B37</f>
        <v>dez</v>
      </c>
      <c r="K37" s="346"/>
      <c r="L37" s="131" t="str">
        <f>F37</f>
        <v>2023 /2022</v>
      </c>
      <c r="N37" s="348" t="str">
        <f>B37</f>
        <v>dez</v>
      </c>
      <c r="O37" s="346"/>
      <c r="P37" s="131" t="str">
        <f>F37</f>
        <v>2023 /2022</v>
      </c>
    </row>
    <row r="38" spans="1:17" ht="19.5" customHeight="1" thickBot="1" x14ac:dyDescent="0.3">
      <c r="A38" s="356"/>
      <c r="B38" s="99">
        <f>B6</f>
        <v>2022</v>
      </c>
      <c r="C38" s="134">
        <f>C6</f>
        <v>2023</v>
      </c>
      <c r="D38" s="99">
        <f>B38</f>
        <v>2022</v>
      </c>
      <c r="E38" s="134">
        <f>C38</f>
        <v>2023</v>
      </c>
      <c r="F38" s="132" t="str">
        <f>F6</f>
        <v>HL</v>
      </c>
      <c r="H38" s="25">
        <f>B38</f>
        <v>2022</v>
      </c>
      <c r="I38" s="134">
        <f>C38</f>
        <v>2023</v>
      </c>
      <c r="J38" s="99">
        <f>B38</f>
        <v>2022</v>
      </c>
      <c r="K38" s="134">
        <f>C38</f>
        <v>2023</v>
      </c>
      <c r="L38" s="268">
        <f>L6</f>
        <v>1000</v>
      </c>
      <c r="N38" s="25">
        <f>B38</f>
        <v>2022</v>
      </c>
      <c r="O38" s="134">
        <f>C38</f>
        <v>2023</v>
      </c>
      <c r="P38" s="132"/>
    </row>
    <row r="39" spans="1:17" ht="20.100000000000001" customHeight="1" x14ac:dyDescent="0.25">
      <c r="A39" s="38" t="s">
        <v>160</v>
      </c>
      <c r="B39" s="19">
        <v>27808.880000000001</v>
      </c>
      <c r="C39" s="147">
        <v>23411.550000000003</v>
      </c>
      <c r="D39" s="247">
        <f>B39/$B$62</f>
        <v>0.25484014162387997</v>
      </c>
      <c r="E39" s="246">
        <f>C39/$C$62</f>
        <v>0.26291845317155133</v>
      </c>
      <c r="F39" s="52">
        <f>(C39-B39)/B39</f>
        <v>-0.15812682855260615</v>
      </c>
      <c r="H39" s="39">
        <v>7794.1100000000006</v>
      </c>
      <c r="I39" s="147">
        <v>6959.2579999999989</v>
      </c>
      <c r="J39" s="250">
        <f>H39/$H$62</f>
        <v>0.24027076659689128</v>
      </c>
      <c r="K39" s="246">
        <f>I39/$I$62</f>
        <v>0.25758744379016668</v>
      </c>
      <c r="L39" s="52">
        <f>(I39-H39)/H39</f>
        <v>-0.1071131918846413</v>
      </c>
      <c r="N39" s="40">
        <f t="shared" ref="N39:O62" si="11">(H39/B39)*10</f>
        <v>2.8027414264795998</v>
      </c>
      <c r="O39" s="149">
        <f t="shared" si="11"/>
        <v>2.9725746479835804</v>
      </c>
      <c r="P39" s="52">
        <f>(O39-N39)/N39</f>
        <v>6.0595394173518412E-2</v>
      </c>
    </row>
    <row r="40" spans="1:17" ht="20.100000000000001" customHeight="1" x14ac:dyDescent="0.25">
      <c r="A40" s="38" t="s">
        <v>164</v>
      </c>
      <c r="B40" s="19">
        <v>13878.130000000001</v>
      </c>
      <c r="C40" s="140">
        <v>11457.880000000001</v>
      </c>
      <c r="D40" s="247">
        <f t="shared" ref="D40:D61" si="12">B40/$B$62</f>
        <v>0.12717896638320628</v>
      </c>
      <c r="E40" s="215">
        <f t="shared" ref="E40:E61" si="13">C40/$C$62</f>
        <v>0.12867529429812441</v>
      </c>
      <c r="F40" s="52">
        <f t="shared" ref="F40:F62" si="14">(C40-B40)/B40</f>
        <v>-0.17439309186468205</v>
      </c>
      <c r="H40" s="19">
        <v>5253.6280000000015</v>
      </c>
      <c r="I40" s="140">
        <v>4454.9230000000007</v>
      </c>
      <c r="J40" s="247">
        <f t="shared" ref="J40:J62" si="15">H40/$H$62</f>
        <v>0.16195476160522407</v>
      </c>
      <c r="K40" s="215">
        <f t="shared" ref="K40:K62" si="16">I40/$I$62</f>
        <v>0.16489289919299172</v>
      </c>
      <c r="L40" s="52">
        <f t="shared" ref="L40:L62" si="17">(I40-H40)/H40</f>
        <v>-0.15202922627943977</v>
      </c>
      <c r="N40" s="40">
        <f t="shared" si="11"/>
        <v>3.7855445942645014</v>
      </c>
      <c r="O40" s="143">
        <f t="shared" si="11"/>
        <v>3.888086626845455</v>
      </c>
      <c r="P40" s="52">
        <f t="shared" ref="P40:P62" si="18">(O40-N40)/N40</f>
        <v>2.7087788831312565E-2</v>
      </c>
    </row>
    <row r="41" spans="1:17" ht="20.100000000000001" customHeight="1" x14ac:dyDescent="0.25">
      <c r="A41" s="38" t="s">
        <v>169</v>
      </c>
      <c r="B41" s="19">
        <v>14110.57</v>
      </c>
      <c r="C41" s="140">
        <v>12883.379999999997</v>
      </c>
      <c r="D41" s="247">
        <f t="shared" si="12"/>
        <v>0.12930904290980694</v>
      </c>
      <c r="E41" s="215">
        <f t="shared" si="13"/>
        <v>0.14468407009451745</v>
      </c>
      <c r="F41" s="52">
        <f t="shared" si="14"/>
        <v>-8.6969555446732655E-2</v>
      </c>
      <c r="H41" s="19">
        <v>3249.127</v>
      </c>
      <c r="I41" s="140">
        <v>3085.4629999999997</v>
      </c>
      <c r="J41" s="247">
        <f t="shared" si="15"/>
        <v>0.10016156239271161</v>
      </c>
      <c r="K41" s="215">
        <f t="shared" si="16"/>
        <v>0.11420420497115341</v>
      </c>
      <c r="L41" s="52">
        <f t="shared" si="17"/>
        <v>-5.0371684455547662E-2</v>
      </c>
      <c r="N41" s="40">
        <f t="shared" si="11"/>
        <v>2.3026192421709397</v>
      </c>
      <c r="O41" s="143">
        <f t="shared" si="11"/>
        <v>2.3949173275957087</v>
      </c>
      <c r="P41" s="52">
        <f t="shared" si="18"/>
        <v>4.0083954713133196E-2</v>
      </c>
    </row>
    <row r="42" spans="1:17" ht="20.100000000000001" customHeight="1" x14ac:dyDescent="0.25">
      <c r="A42" s="38" t="s">
        <v>165</v>
      </c>
      <c r="B42" s="19">
        <v>13357.330000000002</v>
      </c>
      <c r="C42" s="140">
        <v>9651.7100000000009</v>
      </c>
      <c r="D42" s="247">
        <f t="shared" si="12"/>
        <v>0.12240636332412168</v>
      </c>
      <c r="E42" s="215">
        <f t="shared" si="13"/>
        <v>0.10839148470137148</v>
      </c>
      <c r="F42" s="52">
        <f t="shared" si="14"/>
        <v>-0.27742220937867074</v>
      </c>
      <c r="H42" s="19">
        <v>3779.4190000000003</v>
      </c>
      <c r="I42" s="140">
        <v>2783.8249999999998</v>
      </c>
      <c r="J42" s="247">
        <f t="shared" si="15"/>
        <v>0.11650899210055495</v>
      </c>
      <c r="K42" s="215">
        <f t="shared" si="16"/>
        <v>0.10303948577695508</v>
      </c>
      <c r="L42" s="52">
        <f t="shared" si="17"/>
        <v>-0.26342514550516904</v>
      </c>
      <c r="N42" s="40">
        <f t="shared" si="11"/>
        <v>2.8294719079336961</v>
      </c>
      <c r="O42" s="143">
        <f t="shared" si="11"/>
        <v>2.8842816454286337</v>
      </c>
      <c r="P42" s="52">
        <f t="shared" si="18"/>
        <v>1.9371013135438434E-2</v>
      </c>
    </row>
    <row r="43" spans="1:17" ht="20.100000000000001" customHeight="1" x14ac:dyDescent="0.25">
      <c r="A43" s="38" t="s">
        <v>168</v>
      </c>
      <c r="B43" s="19">
        <v>10992.970000000007</v>
      </c>
      <c r="C43" s="140">
        <v>6650.2300000000005</v>
      </c>
      <c r="D43" s="247">
        <f t="shared" si="12"/>
        <v>0.10073940524275216</v>
      </c>
      <c r="E43" s="215">
        <f t="shared" si="13"/>
        <v>7.4683999343701957E-2</v>
      </c>
      <c r="F43" s="52">
        <f t="shared" si="14"/>
        <v>-0.39504701641139778</v>
      </c>
      <c r="H43" s="19">
        <v>3767.7290000000007</v>
      </c>
      <c r="I43" s="140">
        <v>2295.0949999999998</v>
      </c>
      <c r="J43" s="247">
        <f t="shared" si="15"/>
        <v>0.11614862186437434</v>
      </c>
      <c r="K43" s="215">
        <f t="shared" si="16"/>
        <v>8.4949811360003138E-2</v>
      </c>
      <c r="L43" s="52">
        <f t="shared" si="17"/>
        <v>-0.39085454394411079</v>
      </c>
      <c r="N43" s="40">
        <f t="shared" si="11"/>
        <v>3.427398601105978</v>
      </c>
      <c r="O43" s="143">
        <f t="shared" si="11"/>
        <v>3.4511513135635905</v>
      </c>
      <c r="P43" s="52">
        <f t="shared" si="18"/>
        <v>6.9302451281703153E-3</v>
      </c>
    </row>
    <row r="44" spans="1:17" ht="20.100000000000001" customHeight="1" x14ac:dyDescent="0.25">
      <c r="A44" s="38" t="s">
        <v>173</v>
      </c>
      <c r="B44" s="19">
        <v>6174.4999999999982</v>
      </c>
      <c r="C44" s="140">
        <v>6811.420000000001</v>
      </c>
      <c r="D44" s="247">
        <f t="shared" si="12"/>
        <v>5.6583021482945244E-2</v>
      </c>
      <c r="E44" s="215">
        <f t="shared" si="13"/>
        <v>7.6494209494961593E-2</v>
      </c>
      <c r="F44" s="52">
        <f t="shared" si="14"/>
        <v>0.10315329176451583</v>
      </c>
      <c r="H44" s="19">
        <v>1598.36</v>
      </c>
      <c r="I44" s="140">
        <v>1655.7539999999999</v>
      </c>
      <c r="J44" s="247">
        <f t="shared" si="15"/>
        <v>4.927300006002059E-2</v>
      </c>
      <c r="K44" s="215">
        <f t="shared" si="16"/>
        <v>6.1285476182280314E-2</v>
      </c>
      <c r="L44" s="52">
        <f t="shared" si="17"/>
        <v>3.5908055757151086E-2</v>
      </c>
      <c r="N44" s="40">
        <f t="shared" si="11"/>
        <v>2.5886468539962753</v>
      </c>
      <c r="O44" s="143">
        <f t="shared" si="11"/>
        <v>2.4308499549286342</v>
      </c>
      <c r="P44" s="52">
        <f t="shared" si="18"/>
        <v>-6.0957290803895843E-2</v>
      </c>
    </row>
    <row r="45" spans="1:17" ht="20.100000000000001" customHeight="1" x14ac:dyDescent="0.25">
      <c r="A45" s="38" t="s">
        <v>171</v>
      </c>
      <c r="B45" s="19">
        <v>5833.0299999999988</v>
      </c>
      <c r="C45" s="140">
        <v>4837.3200000000006</v>
      </c>
      <c r="D45" s="247">
        <f t="shared" si="12"/>
        <v>5.3453795740653356E-2</v>
      </c>
      <c r="E45" s="215">
        <f t="shared" si="13"/>
        <v>5.4324497604635688E-2</v>
      </c>
      <c r="F45" s="52">
        <f t="shared" si="14"/>
        <v>-0.1707020193621494</v>
      </c>
      <c r="H45" s="19">
        <v>1324.0269999999998</v>
      </c>
      <c r="I45" s="140">
        <v>1250.479</v>
      </c>
      <c r="J45" s="247">
        <f t="shared" si="15"/>
        <v>4.0816075508939717E-2</v>
      </c>
      <c r="K45" s="215">
        <f t="shared" si="16"/>
        <v>4.6284774773874444E-2</v>
      </c>
      <c r="L45" s="52">
        <f t="shared" si="17"/>
        <v>-5.554871615155868E-2</v>
      </c>
      <c r="N45" s="40">
        <f t="shared" si="11"/>
        <v>2.2698786051160376</v>
      </c>
      <c r="O45" s="143">
        <f t="shared" si="11"/>
        <v>2.5850656975349984</v>
      </c>
      <c r="P45" s="52">
        <f t="shared" si="18"/>
        <v>0.13885636514153948</v>
      </c>
    </row>
    <row r="46" spans="1:17" ht="20.100000000000001" customHeight="1" x14ac:dyDescent="0.25">
      <c r="A46" s="38" t="s">
        <v>172</v>
      </c>
      <c r="B46" s="19">
        <v>2717.8199999999997</v>
      </c>
      <c r="C46" s="140">
        <v>2569.88</v>
      </c>
      <c r="D46" s="247">
        <f t="shared" si="12"/>
        <v>2.4906059996239092E-2</v>
      </c>
      <c r="E46" s="215">
        <f t="shared" si="13"/>
        <v>2.8860492980452224E-2</v>
      </c>
      <c r="F46" s="52">
        <f t="shared" si="14"/>
        <v>-5.4433332597449285E-2</v>
      </c>
      <c r="H46" s="19">
        <v>1314.5070000000003</v>
      </c>
      <c r="I46" s="140">
        <v>1157.3210000000001</v>
      </c>
      <c r="J46" s="247">
        <f t="shared" si="15"/>
        <v>4.0522600346541149E-2</v>
      </c>
      <c r="K46" s="215">
        <f t="shared" si="16"/>
        <v>4.2836658453340802E-2</v>
      </c>
      <c r="L46" s="52">
        <f t="shared" si="17"/>
        <v>-0.11957791019751139</v>
      </c>
      <c r="N46" s="40">
        <f t="shared" si="11"/>
        <v>4.8366227343974231</v>
      </c>
      <c r="O46" s="143">
        <f t="shared" si="11"/>
        <v>4.503404828241008</v>
      </c>
      <c r="P46" s="52">
        <f t="shared" si="18"/>
        <v>-6.8894748351285146E-2</v>
      </c>
    </row>
    <row r="47" spans="1:17" ht="20.100000000000001" customHeight="1" x14ac:dyDescent="0.25">
      <c r="A47" s="38" t="s">
        <v>178</v>
      </c>
      <c r="B47" s="19">
        <v>4318.71</v>
      </c>
      <c r="C47" s="140">
        <v>3221.71</v>
      </c>
      <c r="D47" s="247">
        <f t="shared" si="12"/>
        <v>3.9576590931834243E-2</v>
      </c>
      <c r="E47" s="215">
        <f t="shared" si="13"/>
        <v>3.6180731722902523E-2</v>
      </c>
      <c r="F47" s="52">
        <f t="shared" si="14"/>
        <v>-0.25401103570279088</v>
      </c>
      <c r="H47" s="19">
        <v>1012.9950000000001</v>
      </c>
      <c r="I47" s="140">
        <v>724.79899999999986</v>
      </c>
      <c r="J47" s="247">
        <f t="shared" si="15"/>
        <v>3.1227822703146082E-2</v>
      </c>
      <c r="K47" s="215">
        <f t="shared" si="16"/>
        <v>2.6827446499564901E-2</v>
      </c>
      <c r="L47" s="52">
        <f t="shared" si="17"/>
        <v>-0.28449893632248946</v>
      </c>
      <c r="N47" s="40">
        <f t="shared" si="11"/>
        <v>2.3455962544370892</v>
      </c>
      <c r="O47" s="143">
        <f t="shared" si="11"/>
        <v>2.2497338369996052</v>
      </c>
      <c r="P47" s="52">
        <f t="shared" si="18"/>
        <v>-4.086910407370585E-2</v>
      </c>
    </row>
    <row r="48" spans="1:17" ht="20.100000000000001" customHeight="1" x14ac:dyDescent="0.25">
      <c r="A48" s="38" t="s">
        <v>177</v>
      </c>
      <c r="B48" s="19">
        <v>3535.03</v>
      </c>
      <c r="C48" s="140">
        <v>2457.52</v>
      </c>
      <c r="D48" s="247">
        <f t="shared" si="12"/>
        <v>3.2394959661973602E-2</v>
      </c>
      <c r="E48" s="215">
        <f t="shared" si="13"/>
        <v>2.759865780087823E-2</v>
      </c>
      <c r="F48" s="52">
        <f t="shared" si="14"/>
        <v>-0.3048092944048566</v>
      </c>
      <c r="H48" s="19">
        <v>799.02799999999979</v>
      </c>
      <c r="I48" s="140">
        <v>668.202</v>
      </c>
      <c r="J48" s="247">
        <f t="shared" si="15"/>
        <v>2.4631814292123255E-2</v>
      </c>
      <c r="K48" s="215">
        <f t="shared" si="16"/>
        <v>2.4732585731909493E-2</v>
      </c>
      <c r="L48" s="52">
        <f t="shared" si="17"/>
        <v>-0.16373143369193549</v>
      </c>
      <c r="N48" s="40">
        <f t="shared" si="11"/>
        <v>2.2603146225067388</v>
      </c>
      <c r="O48" s="143">
        <f t="shared" si="11"/>
        <v>2.7190094078583287</v>
      </c>
      <c r="P48" s="52">
        <f t="shared" si="18"/>
        <v>0.20293404324522188</v>
      </c>
    </row>
    <row r="49" spans="1:16" ht="20.100000000000001" customHeight="1" x14ac:dyDescent="0.25">
      <c r="A49" s="38" t="s">
        <v>181</v>
      </c>
      <c r="B49" s="19">
        <v>885.54</v>
      </c>
      <c r="C49" s="140">
        <v>1477.7</v>
      </c>
      <c r="D49" s="247">
        <f t="shared" si="12"/>
        <v>8.1150747176301479E-3</v>
      </c>
      <c r="E49" s="215">
        <f t="shared" si="13"/>
        <v>1.6594996839235394E-2</v>
      </c>
      <c r="F49" s="52">
        <f t="shared" si="14"/>
        <v>0.66869932470582938</v>
      </c>
      <c r="H49" s="19">
        <v>311.52500000000003</v>
      </c>
      <c r="I49" s="140">
        <v>592.47399999999993</v>
      </c>
      <c r="J49" s="247">
        <f t="shared" si="15"/>
        <v>9.6034506267035705E-3</v>
      </c>
      <c r="K49" s="215">
        <f t="shared" si="16"/>
        <v>2.1929617090232209E-2</v>
      </c>
      <c r="L49" s="52">
        <f t="shared" si="17"/>
        <v>0.90185057379022504</v>
      </c>
      <c r="N49" s="40">
        <f t="shared" si="11"/>
        <v>3.5179099758339549</v>
      </c>
      <c r="O49" s="143">
        <f t="shared" si="11"/>
        <v>4.0094335792109357</v>
      </c>
      <c r="P49" s="52">
        <f t="shared" si="18"/>
        <v>0.13972034723840832</v>
      </c>
    </row>
    <row r="50" spans="1:16" ht="20.100000000000001" customHeight="1" x14ac:dyDescent="0.25">
      <c r="A50" s="38" t="s">
        <v>186</v>
      </c>
      <c r="B50" s="19">
        <v>322.44999999999993</v>
      </c>
      <c r="C50" s="140">
        <v>871.27</v>
      </c>
      <c r="D50" s="247">
        <f t="shared" si="12"/>
        <v>2.9549267596041292E-3</v>
      </c>
      <c r="E50" s="215">
        <f t="shared" si="13"/>
        <v>9.7846131800234278E-3</v>
      </c>
      <c r="F50" s="52">
        <f t="shared" si="14"/>
        <v>1.7020313226856882</v>
      </c>
      <c r="H50" s="19">
        <v>98.317999999999984</v>
      </c>
      <c r="I50" s="140">
        <v>285.67999999999995</v>
      </c>
      <c r="J50" s="247">
        <f t="shared" si="15"/>
        <v>3.0308709051159338E-3</v>
      </c>
      <c r="K50" s="215">
        <f t="shared" si="16"/>
        <v>1.0574055587819106E-2</v>
      </c>
      <c r="L50" s="52">
        <f t="shared" si="17"/>
        <v>1.9056734270428608</v>
      </c>
      <c r="N50" s="40">
        <f t="shared" si="11"/>
        <v>3.0490928826174599</v>
      </c>
      <c r="O50" s="143">
        <f t="shared" si="11"/>
        <v>3.2788917327579274</v>
      </c>
      <c r="P50" s="52">
        <f t="shared" si="18"/>
        <v>7.5366300400530689E-2</v>
      </c>
    </row>
    <row r="51" spans="1:16" ht="20.100000000000001" customHeight="1" x14ac:dyDescent="0.25">
      <c r="A51" s="38" t="s">
        <v>183</v>
      </c>
      <c r="B51" s="19">
        <v>2152.9199999999996</v>
      </c>
      <c r="C51" s="140">
        <v>677.3599999999999</v>
      </c>
      <c r="D51" s="247">
        <f t="shared" si="12"/>
        <v>1.9729325226506195E-2</v>
      </c>
      <c r="E51" s="215">
        <f t="shared" si="13"/>
        <v>7.6069479996105326E-3</v>
      </c>
      <c r="F51" s="52">
        <f t="shared" si="14"/>
        <v>-0.68537614031176264</v>
      </c>
      <c r="H51" s="19">
        <v>849.08000000000015</v>
      </c>
      <c r="I51" s="140">
        <v>258.23200000000003</v>
      </c>
      <c r="J51" s="247">
        <f t="shared" si="15"/>
        <v>2.617477845476757E-2</v>
      </c>
      <c r="K51" s="215">
        <f t="shared" si="16"/>
        <v>9.5581053015741536E-3</v>
      </c>
      <c r="L51" s="52">
        <f t="shared" si="17"/>
        <v>-0.69586846940217661</v>
      </c>
      <c r="N51" s="40">
        <f t="shared" si="11"/>
        <v>3.9438529996469924</v>
      </c>
      <c r="O51" s="143">
        <f t="shared" si="11"/>
        <v>3.8123302232195595</v>
      </c>
      <c r="P51" s="52">
        <f t="shared" si="18"/>
        <v>-3.3348802919177085E-2</v>
      </c>
    </row>
    <row r="52" spans="1:16" ht="20.100000000000001" customHeight="1" x14ac:dyDescent="0.25">
      <c r="A52" s="38" t="s">
        <v>187</v>
      </c>
      <c r="B52" s="19">
        <v>670.18000000000006</v>
      </c>
      <c r="C52" s="140">
        <v>424.66</v>
      </c>
      <c r="D52" s="247">
        <f t="shared" si="12"/>
        <v>6.1415190440424743E-3</v>
      </c>
      <c r="E52" s="215">
        <f t="shared" si="13"/>
        <v>4.7690541772685271E-3</v>
      </c>
      <c r="F52" s="52">
        <f t="shared" si="14"/>
        <v>-0.3663493389835567</v>
      </c>
      <c r="H52" s="19">
        <v>364.03699999999992</v>
      </c>
      <c r="I52" s="140">
        <v>200.35599999999999</v>
      </c>
      <c r="J52" s="247">
        <f t="shared" si="15"/>
        <v>1.1222249757782798E-2</v>
      </c>
      <c r="K52" s="215">
        <f t="shared" si="16"/>
        <v>7.4159040932269852E-3</v>
      </c>
      <c r="L52" s="52">
        <f t="shared" si="17"/>
        <v>-0.44962737304175115</v>
      </c>
      <c r="N52" s="40">
        <f t="shared" ref="N52:N53" si="19">(H52/B52)*10</f>
        <v>5.4319287355635781</v>
      </c>
      <c r="O52" s="143">
        <f t="shared" ref="O52:O53" si="20">(I52/C52)*10</f>
        <v>4.7180332501295155</v>
      </c>
      <c r="P52" s="52">
        <f t="shared" ref="P52:P53" si="21">(O52-N52)/N52</f>
        <v>-0.13142578266170754</v>
      </c>
    </row>
    <row r="53" spans="1:16" ht="20.100000000000001" customHeight="1" x14ac:dyDescent="0.25">
      <c r="A53" s="38" t="s">
        <v>185</v>
      </c>
      <c r="B53" s="19">
        <v>917.3</v>
      </c>
      <c r="C53" s="140">
        <v>474.4199999999999</v>
      </c>
      <c r="D53" s="247">
        <f t="shared" si="12"/>
        <v>8.4061228611718667E-3</v>
      </c>
      <c r="E53" s="215">
        <f t="shared" si="13"/>
        <v>5.3278733169588232E-3</v>
      </c>
      <c r="F53" s="52">
        <f t="shared" si="14"/>
        <v>-0.48280824157854579</v>
      </c>
      <c r="H53" s="19">
        <v>271.541</v>
      </c>
      <c r="I53" s="140">
        <v>175.28699999999998</v>
      </c>
      <c r="J53" s="247">
        <f t="shared" si="15"/>
        <v>8.3708549446295279E-3</v>
      </c>
      <c r="K53" s="215">
        <f t="shared" si="16"/>
        <v>6.4880092474868655E-3</v>
      </c>
      <c r="L53" s="52">
        <f t="shared" si="17"/>
        <v>-0.35447317348024798</v>
      </c>
      <c r="N53" s="40">
        <f t="shared" si="19"/>
        <v>2.9602202114902432</v>
      </c>
      <c r="O53" s="143">
        <f t="shared" si="20"/>
        <v>3.6947641330466681</v>
      </c>
      <c r="P53" s="52">
        <f t="shared" si="21"/>
        <v>0.24813826981697371</v>
      </c>
    </row>
    <row r="54" spans="1:16" ht="20.100000000000001" customHeight="1" x14ac:dyDescent="0.25">
      <c r="A54" s="38" t="s">
        <v>190</v>
      </c>
      <c r="B54" s="19">
        <v>418.68000000000006</v>
      </c>
      <c r="C54" s="140">
        <v>283.66000000000003</v>
      </c>
      <c r="D54" s="247">
        <f t="shared" si="12"/>
        <v>3.836776975379306E-3</v>
      </c>
      <c r="E54" s="215">
        <f t="shared" si="13"/>
        <v>3.1855835443036556E-3</v>
      </c>
      <c r="F54" s="52">
        <f t="shared" si="14"/>
        <v>-0.32248972962644507</v>
      </c>
      <c r="H54" s="19">
        <v>157.69899999999998</v>
      </c>
      <c r="I54" s="140">
        <v>127.75200000000001</v>
      </c>
      <c r="J54" s="247">
        <f t="shared" si="15"/>
        <v>4.8614222305770833E-3</v>
      </c>
      <c r="K54" s="215">
        <f t="shared" si="16"/>
        <v>4.7285660510188567E-3</v>
      </c>
      <c r="L54" s="52">
        <f t="shared" si="17"/>
        <v>-0.18989974571810841</v>
      </c>
      <c r="N54" s="40">
        <f t="shared" ref="N54" si="22">(H54/B54)*10</f>
        <v>3.7665759052259471</v>
      </c>
      <c r="O54" s="143">
        <f t="shared" ref="O54" si="23">(I54/C54)*10</f>
        <v>4.5037016146090387</v>
      </c>
      <c r="P54" s="52">
        <f t="shared" ref="P54" si="24">(O54-N54)/N54</f>
        <v>0.19570180660911793</v>
      </c>
    </row>
    <row r="55" spans="1:16" ht="20.100000000000001" customHeight="1" x14ac:dyDescent="0.25">
      <c r="A55" s="38" t="s">
        <v>189</v>
      </c>
      <c r="B55" s="19">
        <v>178.13000000000002</v>
      </c>
      <c r="C55" s="140">
        <v>260.36</v>
      </c>
      <c r="D55" s="247">
        <f t="shared" si="12"/>
        <v>1.6323805355505775E-3</v>
      </c>
      <c r="E55" s="215">
        <f t="shared" si="13"/>
        <v>2.9239178297782546E-3</v>
      </c>
      <c r="F55" s="52">
        <f t="shared" si="14"/>
        <v>0.46162914725200682</v>
      </c>
      <c r="H55" s="19">
        <v>92.378999999999991</v>
      </c>
      <c r="I55" s="140">
        <v>99.10799999999999</v>
      </c>
      <c r="J55" s="247">
        <f t="shared" si="15"/>
        <v>2.8477880280691724E-3</v>
      </c>
      <c r="K55" s="215">
        <f t="shared" si="16"/>
        <v>3.6683474558862226E-3</v>
      </c>
      <c r="L55" s="52">
        <f t="shared" si="17"/>
        <v>7.2841230149709349E-2</v>
      </c>
      <c r="N55" s="40">
        <f t="shared" si="11"/>
        <v>5.1860439005220895</v>
      </c>
      <c r="O55" s="143">
        <f t="shared" si="11"/>
        <v>3.8065755108311561</v>
      </c>
      <c r="P55" s="52">
        <f t="shared" si="18"/>
        <v>-0.26599628081668564</v>
      </c>
    </row>
    <row r="56" spans="1:16" ht="20.100000000000001" customHeight="1" x14ac:dyDescent="0.25">
      <c r="A56" s="38" t="s">
        <v>188</v>
      </c>
      <c r="B56" s="19">
        <v>478.34000000000003</v>
      </c>
      <c r="C56" s="140">
        <v>158.65</v>
      </c>
      <c r="D56" s="247">
        <f t="shared" si="12"/>
        <v>4.3835002828005567E-3</v>
      </c>
      <c r="E56" s="215">
        <f t="shared" si="13"/>
        <v>1.7816852192899066E-3</v>
      </c>
      <c r="F56" s="52">
        <f t="shared" si="14"/>
        <v>-0.66833214868085467</v>
      </c>
      <c r="H56" s="19">
        <v>221.14899999999997</v>
      </c>
      <c r="I56" s="140">
        <v>81.999000000000009</v>
      </c>
      <c r="J56" s="247">
        <f t="shared" si="15"/>
        <v>6.8174095261852733E-3</v>
      </c>
      <c r="K56" s="215">
        <f t="shared" si="16"/>
        <v>3.0350811542480369E-3</v>
      </c>
      <c r="L56" s="52">
        <f t="shared" si="17"/>
        <v>-0.62921378798909333</v>
      </c>
      <c r="N56" s="40">
        <f t="shared" ref="N56" si="25">(H56/B56)*10</f>
        <v>4.6232596061378928</v>
      </c>
      <c r="O56" s="143">
        <f t="shared" ref="O56" si="26">(I56/C56)*10</f>
        <v>5.1685471162937286</v>
      </c>
      <c r="P56" s="52">
        <f t="shared" ref="P56" si="27">(O56-N56)/N56</f>
        <v>0.11794438483011119</v>
      </c>
    </row>
    <row r="57" spans="1:16" ht="20.100000000000001" customHeight="1" x14ac:dyDescent="0.25">
      <c r="A57" s="38" t="s">
        <v>192</v>
      </c>
      <c r="B57" s="19">
        <v>17.11</v>
      </c>
      <c r="C57" s="140">
        <v>225.83999999999997</v>
      </c>
      <c r="D57" s="247">
        <f t="shared" si="12"/>
        <v>1.5679577254404297E-4</v>
      </c>
      <c r="E57" s="215">
        <f t="shared" si="13"/>
        <v>2.536248281906287E-3</v>
      </c>
      <c r="F57" s="52">
        <f t="shared" si="14"/>
        <v>12.199298655756866</v>
      </c>
      <c r="H57" s="19">
        <v>5.9129999999999994</v>
      </c>
      <c r="I57" s="140">
        <v>53.477999999999994</v>
      </c>
      <c r="J57" s="247">
        <f t="shared" si="15"/>
        <v>1.8228136925029515E-4</v>
      </c>
      <c r="K57" s="215">
        <f t="shared" si="16"/>
        <v>1.97941523636723E-3</v>
      </c>
      <c r="L57" s="52">
        <f t="shared" si="17"/>
        <v>8.044140030441401</v>
      </c>
      <c r="N57" s="40">
        <f t="shared" ref="N57" si="28">(H57/B57)*10</f>
        <v>3.455873758036236</v>
      </c>
      <c r="O57" s="143">
        <f t="shared" ref="O57" si="29">(I57/C57)*10</f>
        <v>2.3679596174282675</v>
      </c>
      <c r="P57" s="52">
        <f t="shared" ref="P57" si="30">(O57-N57)/N57</f>
        <v>-0.31480147041776324</v>
      </c>
    </row>
    <row r="58" spans="1:16" ht="20.100000000000001" customHeight="1" x14ac:dyDescent="0.25">
      <c r="A58" s="38" t="s">
        <v>191</v>
      </c>
      <c r="B58" s="19">
        <v>92.910000000000011</v>
      </c>
      <c r="C58" s="140">
        <v>112.08</v>
      </c>
      <c r="D58" s="247">
        <f t="shared" si="12"/>
        <v>8.5142578767194834E-4</v>
      </c>
      <c r="E58" s="215">
        <f t="shared" si="13"/>
        <v>1.2586906988844167E-3</v>
      </c>
      <c r="F58" s="52">
        <f t="shared" si="14"/>
        <v>0.2063287051985791</v>
      </c>
      <c r="H58" s="19">
        <v>40.702000000000012</v>
      </c>
      <c r="I58" s="140">
        <v>41.808999999999997</v>
      </c>
      <c r="J58" s="247">
        <f t="shared" si="15"/>
        <v>1.2547296281456987E-3</v>
      </c>
      <c r="K58" s="215">
        <f t="shared" si="16"/>
        <v>1.5475031156228266E-3</v>
      </c>
      <c r="L58" s="52">
        <f t="shared" si="17"/>
        <v>2.7197680703650553E-2</v>
      </c>
      <c r="N58" s="40">
        <f t="shared" ref="N58" si="31">(H58/B58)*10</f>
        <v>4.3807986223226782</v>
      </c>
      <c r="O58" s="143">
        <f t="shared" ref="O58" si="32">(I58/C58)*10</f>
        <v>3.7302819414703778</v>
      </c>
      <c r="P58" s="52">
        <f t="shared" ref="P58" si="33">(O58-N58)/N58</f>
        <v>-0.14849271489849941</v>
      </c>
    </row>
    <row r="59" spans="1:16" ht="20.100000000000001" customHeight="1" x14ac:dyDescent="0.25">
      <c r="A59" s="38" t="s">
        <v>193</v>
      </c>
      <c r="B59" s="19">
        <v>87.919999999999987</v>
      </c>
      <c r="C59" s="140">
        <v>91.95</v>
      </c>
      <c r="D59" s="247">
        <f t="shared" si="12"/>
        <v>8.0569750567342237E-4</v>
      </c>
      <c r="E59" s="215">
        <f t="shared" si="13"/>
        <v>1.0326249978802832E-3</v>
      </c>
      <c r="F59" s="52">
        <f t="shared" si="14"/>
        <v>4.5837124658780891E-2</v>
      </c>
      <c r="H59" s="19">
        <v>30.514000000000003</v>
      </c>
      <c r="I59" s="140">
        <v>40.391000000000005</v>
      </c>
      <c r="J59" s="247">
        <f t="shared" si="15"/>
        <v>9.4066188082251093E-4</v>
      </c>
      <c r="K59" s="215">
        <f t="shared" si="16"/>
        <v>1.4950177795001458E-3</v>
      </c>
      <c r="L59" s="52">
        <f t="shared" si="17"/>
        <v>0.32368748771055916</v>
      </c>
      <c r="N59" s="40">
        <f t="shared" ref="N59" si="34">(H59/B59)*10</f>
        <v>3.4706551410373079</v>
      </c>
      <c r="O59" s="143">
        <f t="shared" ref="O59" si="35">(I59/C59)*10</f>
        <v>4.3927134312126164</v>
      </c>
      <c r="P59" s="52">
        <f t="shared" ref="P59" si="36">(O59-N59)/N59</f>
        <v>0.26567269080491934</v>
      </c>
    </row>
    <row r="60" spans="1:16" ht="20.100000000000001" customHeight="1" x14ac:dyDescent="0.25">
      <c r="A60" s="38" t="s">
        <v>209</v>
      </c>
      <c r="B60" s="19">
        <v>16.07</v>
      </c>
      <c r="C60" s="140">
        <v>15.04</v>
      </c>
      <c r="D60" s="247">
        <f t="shared" si="12"/>
        <v>1.4726522880086329E-4</v>
      </c>
      <c r="E60" s="215">
        <f t="shared" si="13"/>
        <v>1.6890353418291958E-4</v>
      </c>
      <c r="F60" s="52">
        <f t="shared" si="14"/>
        <v>-6.4094586185438771E-2</v>
      </c>
      <c r="H60" s="19">
        <v>16.977000000000004</v>
      </c>
      <c r="I60" s="140">
        <v>17.384999999999998</v>
      </c>
      <c r="J60" s="247">
        <f t="shared" si="15"/>
        <v>5.233537638698227E-4</v>
      </c>
      <c r="K60" s="215">
        <f t="shared" si="16"/>
        <v>6.4348206522765045E-4</v>
      </c>
      <c r="L60" s="52">
        <f t="shared" si="17"/>
        <v>2.4032514578547097E-2</v>
      </c>
      <c r="N60" s="40">
        <f t="shared" si="11"/>
        <v>10.564405724953332</v>
      </c>
      <c r="O60" s="143">
        <f t="shared" si="11"/>
        <v>11.559175531914894</v>
      </c>
      <c r="P60" s="52">
        <f t="shared" si="18"/>
        <v>9.4162400882796149E-2</v>
      </c>
    </row>
    <row r="61" spans="1:16" ht="20.100000000000001" customHeight="1" thickBot="1" x14ac:dyDescent="0.3">
      <c r="A61" s="8" t="s">
        <v>17</v>
      </c>
      <c r="B61" s="19">
        <f>B62-SUM(B39:B60)</f>
        <v>158.32000000002154</v>
      </c>
      <c r="C61" s="140">
        <f>C62-SUM(C39:C60)</f>
        <v>19.319999999977881</v>
      </c>
      <c r="D61" s="247">
        <f t="shared" si="12"/>
        <v>1.4508420052119382E-3</v>
      </c>
      <c r="E61" s="215">
        <f t="shared" si="13"/>
        <v>2.1696916758047013E-4</v>
      </c>
      <c r="F61" s="52">
        <f t="shared" si="14"/>
        <v>-0.87796867104613918</v>
      </c>
      <c r="H61" s="19">
        <f>H62-SUM(H39:H60)</f>
        <v>86.096999999997934</v>
      </c>
      <c r="I61" s="140">
        <f>I62-SUM(I39:I60)</f>
        <v>8</v>
      </c>
      <c r="J61" s="247">
        <f t="shared" si="15"/>
        <v>2.6541314135535747E-3</v>
      </c>
      <c r="K61" s="215">
        <f t="shared" si="16"/>
        <v>2.96109089549681E-4</v>
      </c>
      <c r="L61" s="52">
        <f t="shared" si="17"/>
        <v>-0.90708154755682324</v>
      </c>
      <c r="N61" s="40">
        <f t="shared" si="11"/>
        <v>5.4381632137434455</v>
      </c>
      <c r="O61" s="143">
        <f t="shared" si="11"/>
        <v>4.1407867494871429</v>
      </c>
      <c r="P61" s="52">
        <f t="shared" si="18"/>
        <v>-0.23856887211063182</v>
      </c>
    </row>
    <row r="62" spans="1:16" s="1" customFormat="1" ht="26.25" customHeight="1" thickBot="1" x14ac:dyDescent="0.3">
      <c r="A62" s="12" t="s">
        <v>18</v>
      </c>
      <c r="B62" s="17">
        <v>109122.84000000003</v>
      </c>
      <c r="C62" s="145">
        <v>89044.91</v>
      </c>
      <c r="D62" s="253">
        <f>SUM(D39:D61)</f>
        <v>1</v>
      </c>
      <c r="E62" s="254">
        <f>SUM(E39:E61)</f>
        <v>0.99999999999999956</v>
      </c>
      <c r="F62" s="57">
        <f t="shared" si="14"/>
        <v>-0.18399383667067332</v>
      </c>
      <c r="H62" s="17">
        <v>32438.861000000004</v>
      </c>
      <c r="I62" s="145">
        <v>27017.07</v>
      </c>
      <c r="J62" s="253">
        <f t="shared" si="15"/>
        <v>1</v>
      </c>
      <c r="K62" s="254">
        <f t="shared" si="16"/>
        <v>1</v>
      </c>
      <c r="L62" s="57">
        <f t="shared" si="17"/>
        <v>-0.16713875989665616</v>
      </c>
      <c r="N62" s="37">
        <f t="shared" si="11"/>
        <v>2.9726921513406355</v>
      </c>
      <c r="O62" s="150">
        <f t="shared" si="11"/>
        <v>3.0340948179968965</v>
      </c>
      <c r="P62" s="57">
        <f t="shared" si="18"/>
        <v>2.0655575327088425E-2</v>
      </c>
    </row>
    <row r="64" spans="1:16" ht="15.75" thickBot="1" x14ac:dyDescent="0.3"/>
    <row r="65" spans="1:16" x14ac:dyDescent="0.25">
      <c r="A65" s="354" t="s">
        <v>15</v>
      </c>
      <c r="B65" s="342" t="s">
        <v>1</v>
      </c>
      <c r="C65" s="340"/>
      <c r="D65" s="342" t="s">
        <v>104</v>
      </c>
      <c r="E65" s="340"/>
      <c r="F65" s="130" t="s">
        <v>0</v>
      </c>
      <c r="H65" s="352" t="s">
        <v>19</v>
      </c>
      <c r="I65" s="353"/>
      <c r="J65" s="342" t="s">
        <v>104</v>
      </c>
      <c r="K65" s="343"/>
      <c r="L65" s="130" t="s">
        <v>0</v>
      </c>
      <c r="N65" s="350" t="s">
        <v>22</v>
      </c>
      <c r="O65" s="340"/>
      <c r="P65" s="130" t="s">
        <v>0</v>
      </c>
    </row>
    <row r="66" spans="1:16" x14ac:dyDescent="0.25">
      <c r="A66" s="355"/>
      <c r="B66" s="345" t="str">
        <f>B37</f>
        <v>dez</v>
      </c>
      <c r="C66" s="347"/>
      <c r="D66" s="345" t="str">
        <f>B66</f>
        <v>dez</v>
      </c>
      <c r="E66" s="347"/>
      <c r="F66" s="131" t="str">
        <f>F5</f>
        <v>2023 /2022</v>
      </c>
      <c r="H66" s="348" t="str">
        <f>B66</f>
        <v>dez</v>
      </c>
      <c r="I66" s="347"/>
      <c r="J66" s="345" t="str">
        <f>B66</f>
        <v>dez</v>
      </c>
      <c r="K66" s="346"/>
      <c r="L66" s="131" t="str">
        <f>F66</f>
        <v>2023 /2022</v>
      </c>
      <c r="N66" s="348" t="str">
        <f>B66</f>
        <v>dez</v>
      </c>
      <c r="O66" s="346"/>
      <c r="P66" s="131" t="str">
        <f>L66</f>
        <v>2023 /2022</v>
      </c>
    </row>
    <row r="67" spans="1:16" ht="19.5" customHeight="1" thickBot="1" x14ac:dyDescent="0.3">
      <c r="A67" s="356"/>
      <c r="B67" s="99">
        <f>B6</f>
        <v>2022</v>
      </c>
      <c r="C67" s="134">
        <f>C6</f>
        <v>2023</v>
      </c>
      <c r="D67" s="99">
        <f>B67</f>
        <v>2022</v>
      </c>
      <c r="E67" s="134">
        <f>C67</f>
        <v>2023</v>
      </c>
      <c r="F67" s="132" t="str">
        <f>F38</f>
        <v>HL</v>
      </c>
      <c r="H67" s="25">
        <f>B67</f>
        <v>2022</v>
      </c>
      <c r="I67" s="134">
        <f>C67</f>
        <v>2023</v>
      </c>
      <c r="J67" s="99">
        <f>B67</f>
        <v>2022</v>
      </c>
      <c r="K67" s="134">
        <f>C67</f>
        <v>2023</v>
      </c>
      <c r="L67" s="260">
        <f>L38</f>
        <v>1000</v>
      </c>
      <c r="N67" s="25">
        <f>B67</f>
        <v>2022</v>
      </c>
      <c r="O67" s="134">
        <f>C67</f>
        <v>2023</v>
      </c>
      <c r="P67" s="132"/>
    </row>
    <row r="68" spans="1:16" ht="20.100000000000001" customHeight="1" x14ac:dyDescent="0.25">
      <c r="A68" s="38" t="s">
        <v>161</v>
      </c>
      <c r="B68" s="39">
        <v>13798.039999999999</v>
      </c>
      <c r="C68" s="147">
        <v>15496.259999999998</v>
      </c>
      <c r="D68" s="247">
        <f>B68/$B$96</f>
        <v>0.12797195643401305</v>
      </c>
      <c r="E68" s="246">
        <f>C68/$C$96</f>
        <v>0.14016782952636081</v>
      </c>
      <c r="F68" s="52">
        <f>(C68-B68)/B68</f>
        <v>0.1230769007772118</v>
      </c>
      <c r="H68" s="19">
        <v>6329.1340000000009</v>
      </c>
      <c r="I68" s="147">
        <v>7802.6470000000008</v>
      </c>
      <c r="J68" s="245">
        <f>H68/$H$96</f>
        <v>0.19146293065428457</v>
      </c>
      <c r="K68" s="246">
        <f>I68/$I$96</f>
        <v>0.21730081243211838</v>
      </c>
      <c r="L68" s="52">
        <f t="shared" ref="L68:L70" si="37">(I68-H68)/H68</f>
        <v>0.23281431551299114</v>
      </c>
      <c r="N68" s="40">
        <f t="shared" ref="N68:O78" si="38">(H68/B68)*10</f>
        <v>4.586980469689899</v>
      </c>
      <c r="O68" s="143">
        <f t="shared" si="38"/>
        <v>5.0351807468382699</v>
      </c>
      <c r="P68" s="52">
        <f t="shared" ref="P68:P69" si="39">(O68-N68)/N68</f>
        <v>9.7711398622691598E-2</v>
      </c>
    </row>
    <row r="69" spans="1:16" ht="20.100000000000001" customHeight="1" x14ac:dyDescent="0.25">
      <c r="A69" s="38" t="s">
        <v>163</v>
      </c>
      <c r="B69" s="19">
        <v>16945.72</v>
      </c>
      <c r="C69" s="140">
        <v>19324.769999999997</v>
      </c>
      <c r="D69" s="247">
        <f t="shared" ref="D69:D95" si="40">B69/$B$96</f>
        <v>0.15716557870414813</v>
      </c>
      <c r="E69" s="215">
        <f t="shared" ref="E69:E95" si="41">C69/$C$96</f>
        <v>0.17479772971001592</v>
      </c>
      <c r="F69" s="52">
        <f>(C69-B69)/B69</f>
        <v>0.1403923822652561</v>
      </c>
      <c r="H69" s="19">
        <v>4864.8780000000006</v>
      </c>
      <c r="I69" s="140">
        <v>6748.7359999999999</v>
      </c>
      <c r="J69" s="214">
        <f t="shared" ref="J69:J95" si="42">H69/$H$96</f>
        <v>0.14716765345078087</v>
      </c>
      <c r="K69" s="215">
        <f t="shared" ref="K69:K95" si="43">I69/$I$96</f>
        <v>0.18794978366827114</v>
      </c>
      <c r="L69" s="52">
        <f t="shared" si="37"/>
        <v>0.38723643223941051</v>
      </c>
      <c r="N69" s="40">
        <f t="shared" si="38"/>
        <v>2.870859426451045</v>
      </c>
      <c r="O69" s="143">
        <f t="shared" si="38"/>
        <v>3.4922723530474107</v>
      </c>
      <c r="P69" s="52">
        <f t="shared" si="39"/>
        <v>0.21645536555043243</v>
      </c>
    </row>
    <row r="70" spans="1:16" ht="20.100000000000001" customHeight="1" x14ac:dyDescent="0.25">
      <c r="A70" s="38" t="s">
        <v>162</v>
      </c>
      <c r="B70" s="19">
        <v>13075.99</v>
      </c>
      <c r="C70" s="140">
        <v>10736.770000000004</v>
      </c>
      <c r="D70" s="247">
        <f t="shared" si="40"/>
        <v>0.12127519724624587</v>
      </c>
      <c r="E70" s="215">
        <f t="shared" si="41"/>
        <v>9.7116965449969575E-2</v>
      </c>
      <c r="F70" s="52">
        <f>(C70-B70)/B70</f>
        <v>-0.17889429404580423</v>
      </c>
      <c r="H70" s="19">
        <v>4404.4450000000006</v>
      </c>
      <c r="I70" s="140">
        <v>4139.1410000000005</v>
      </c>
      <c r="J70" s="214">
        <f t="shared" si="42"/>
        <v>0.13323907308734662</v>
      </c>
      <c r="K70" s="215">
        <f t="shared" si="43"/>
        <v>0.11527353500306896</v>
      </c>
      <c r="L70" s="52">
        <f t="shared" si="37"/>
        <v>-6.0235512079274474E-2</v>
      </c>
      <c r="N70" s="40">
        <f t="shared" ref="N70" si="44">(H70/B70)*10</f>
        <v>3.3683453413470037</v>
      </c>
      <c r="O70" s="143">
        <f t="shared" ref="O70" si="45">(I70/C70)*10</f>
        <v>3.8551081936187503</v>
      </c>
      <c r="P70" s="52">
        <f t="shared" ref="P70" si="46">(O70-N70)/N70</f>
        <v>0.14451096991055254</v>
      </c>
    </row>
    <row r="71" spans="1:16" ht="20.100000000000001" customHeight="1" x14ac:dyDescent="0.25">
      <c r="A71" s="38" t="s">
        <v>166</v>
      </c>
      <c r="B71" s="19">
        <v>6653.3700000000008</v>
      </c>
      <c r="C71" s="140">
        <v>6997.6999999999989</v>
      </c>
      <c r="D71" s="247">
        <f t="shared" si="40"/>
        <v>6.1707661072106589E-2</v>
      </c>
      <c r="E71" s="215">
        <f t="shared" si="41"/>
        <v>6.3296074064104174E-2</v>
      </c>
      <c r="F71" s="52">
        <f t="shared" ref="F71:F96" si="47">(C71-B71)/B71</f>
        <v>5.1752720801638577E-2</v>
      </c>
      <c r="H71" s="19">
        <v>2624.5929999999994</v>
      </c>
      <c r="I71" s="140">
        <v>2856.7750000000005</v>
      </c>
      <c r="J71" s="214">
        <f t="shared" si="42"/>
        <v>7.9396686427356492E-2</v>
      </c>
      <c r="K71" s="215">
        <f t="shared" si="43"/>
        <v>7.9560119589642472E-2</v>
      </c>
      <c r="L71" s="52">
        <f t="shared" ref="L71:L96" si="48">(I71-H71)/H71</f>
        <v>8.8464001847143994E-2</v>
      </c>
      <c r="N71" s="40">
        <f t="shared" ref="N71" si="49">(H71/B71)*10</f>
        <v>3.9447573184716904</v>
      </c>
      <c r="O71" s="143">
        <f t="shared" si="38"/>
        <v>4.0824485187990351</v>
      </c>
      <c r="P71" s="52">
        <f t="shared" ref="P71:P96" si="50">(O71-N71)/N71</f>
        <v>3.4904859592399501E-2</v>
      </c>
    </row>
    <row r="72" spans="1:16" ht="20.100000000000001" customHeight="1" x14ac:dyDescent="0.25">
      <c r="A72" s="38" t="s">
        <v>167</v>
      </c>
      <c r="B72" s="19">
        <v>16696.399999999998</v>
      </c>
      <c r="C72" s="140">
        <v>14060.539999999999</v>
      </c>
      <c r="D72" s="247">
        <f t="shared" si="40"/>
        <v>0.15485322360312445</v>
      </c>
      <c r="E72" s="215">
        <f t="shared" si="41"/>
        <v>0.12718135690602617</v>
      </c>
      <c r="F72" s="52">
        <f t="shared" si="47"/>
        <v>-0.15786995999137532</v>
      </c>
      <c r="H72" s="19">
        <v>2852.1960000000004</v>
      </c>
      <c r="I72" s="140">
        <v>2400.7779999999993</v>
      </c>
      <c r="J72" s="214">
        <f t="shared" si="42"/>
        <v>8.6281915497511644E-2</v>
      </c>
      <c r="K72" s="215">
        <f t="shared" si="43"/>
        <v>6.6860773000387702E-2</v>
      </c>
      <c r="L72" s="52">
        <f t="shared" si="48"/>
        <v>-0.15827032924806042</v>
      </c>
      <c r="N72" s="40">
        <f t="shared" si="38"/>
        <v>1.7082700462375127</v>
      </c>
      <c r="O72" s="143">
        <f t="shared" si="38"/>
        <v>1.7074578927978581</v>
      </c>
      <c r="P72" s="52">
        <f t="shared" si="50"/>
        <v>-4.7542450413115382E-4</v>
      </c>
    </row>
    <row r="73" spans="1:16" ht="20.100000000000001" customHeight="1" x14ac:dyDescent="0.25">
      <c r="A73" s="38" t="s">
        <v>170</v>
      </c>
      <c r="B73" s="19">
        <v>6094.1800000000012</v>
      </c>
      <c r="C73" s="140">
        <v>6150.9</v>
      </c>
      <c r="D73" s="247">
        <f t="shared" si="40"/>
        <v>5.6521370967255777E-2</v>
      </c>
      <c r="E73" s="215">
        <f t="shared" si="41"/>
        <v>5.5636540857838777E-2</v>
      </c>
      <c r="F73" s="52">
        <f t="shared" si="47"/>
        <v>9.3072406788113297E-3</v>
      </c>
      <c r="H73" s="19">
        <v>2269.5179999999996</v>
      </c>
      <c r="I73" s="140">
        <v>2348.5510000000008</v>
      </c>
      <c r="J73" s="214">
        <f t="shared" si="42"/>
        <v>6.8655295882920228E-2</v>
      </c>
      <c r="K73" s="215">
        <f t="shared" si="43"/>
        <v>6.5406270505158598E-2</v>
      </c>
      <c r="L73" s="52">
        <f t="shared" si="48"/>
        <v>3.482369384160041E-2</v>
      </c>
      <c r="N73" s="40">
        <f t="shared" si="38"/>
        <v>3.7240744447981502</v>
      </c>
      <c r="O73" s="143">
        <f t="shared" si="38"/>
        <v>3.8182233494285405</v>
      </c>
      <c r="P73" s="52">
        <f t="shared" si="50"/>
        <v>2.5281155365167052E-2</v>
      </c>
    </row>
    <row r="74" spans="1:16" ht="20.100000000000001" customHeight="1" x14ac:dyDescent="0.25">
      <c r="A74" s="38" t="s">
        <v>174</v>
      </c>
      <c r="B74" s="19">
        <v>453.02999999999992</v>
      </c>
      <c r="C74" s="140">
        <v>405.64000000000004</v>
      </c>
      <c r="D74" s="247">
        <f t="shared" si="40"/>
        <v>4.2016935320741879E-3</v>
      </c>
      <c r="E74" s="215">
        <f t="shared" si="41"/>
        <v>3.6691226379186336E-3</v>
      </c>
      <c r="F74" s="52">
        <f t="shared" si="47"/>
        <v>-0.10460675893428666</v>
      </c>
      <c r="H74" s="19">
        <v>1017.4390000000001</v>
      </c>
      <c r="I74" s="140">
        <v>1057.5130000000001</v>
      </c>
      <c r="J74" s="214">
        <f t="shared" si="42"/>
        <v>3.0778595097206762E-2</v>
      </c>
      <c r="K74" s="215">
        <f t="shared" si="43"/>
        <v>2.9451343122087519E-2</v>
      </c>
      <c r="L74" s="52">
        <f t="shared" si="48"/>
        <v>3.9387127876953865E-2</v>
      </c>
      <c r="N74" s="40">
        <f t="shared" si="38"/>
        <v>22.458534754872751</v>
      </c>
      <c r="O74" s="143">
        <f t="shared" si="38"/>
        <v>26.070234690858889</v>
      </c>
      <c r="P74" s="52">
        <f t="shared" si="50"/>
        <v>0.16081636560027676</v>
      </c>
    </row>
    <row r="75" spans="1:16" ht="20.100000000000001" customHeight="1" x14ac:dyDescent="0.25">
      <c r="A75" s="38" t="s">
        <v>176</v>
      </c>
      <c r="B75" s="19">
        <v>8502.4900000000016</v>
      </c>
      <c r="C75" s="140">
        <v>4344.53</v>
      </c>
      <c r="D75" s="247">
        <f t="shared" si="40"/>
        <v>7.8857597155873732E-2</v>
      </c>
      <c r="E75" s="215">
        <f t="shared" si="41"/>
        <v>3.9297439537808496E-2</v>
      </c>
      <c r="F75" s="52">
        <f t="shared" si="47"/>
        <v>-0.48902850811938631</v>
      </c>
      <c r="H75" s="19">
        <v>1872.1030000000003</v>
      </c>
      <c r="I75" s="140">
        <v>901.83900000000006</v>
      </c>
      <c r="J75" s="214">
        <f t="shared" si="42"/>
        <v>5.6633076004818053E-2</v>
      </c>
      <c r="K75" s="215">
        <f t="shared" si="43"/>
        <v>2.5115880211288452E-2</v>
      </c>
      <c r="L75" s="52">
        <f t="shared" si="48"/>
        <v>-0.51827490260952525</v>
      </c>
      <c r="N75" s="40">
        <f t="shared" si="38"/>
        <v>2.2018291112368256</v>
      </c>
      <c r="O75" s="143">
        <f t="shared" si="38"/>
        <v>2.0758033665321682</v>
      </c>
      <c r="P75" s="52">
        <f t="shared" si="50"/>
        <v>-5.7236841888181476E-2</v>
      </c>
    </row>
    <row r="76" spans="1:16" ht="20.100000000000001" customHeight="1" x14ac:dyDescent="0.25">
      <c r="A76" s="38" t="s">
        <v>175</v>
      </c>
      <c r="B76" s="19">
        <v>2228.7800000000002</v>
      </c>
      <c r="C76" s="140">
        <v>1945.54</v>
      </c>
      <c r="D76" s="247">
        <f t="shared" si="40"/>
        <v>2.0671148732791009E-2</v>
      </c>
      <c r="E76" s="215">
        <f t="shared" si="41"/>
        <v>1.7597931310956064E-2</v>
      </c>
      <c r="F76" s="52">
        <f t="shared" si="47"/>
        <v>-0.12708297813153394</v>
      </c>
      <c r="H76" s="19">
        <v>744.91300000000001</v>
      </c>
      <c r="I76" s="140">
        <v>725.66</v>
      </c>
      <c r="J76" s="214">
        <f t="shared" si="42"/>
        <v>2.2534398238759846E-2</v>
      </c>
      <c r="K76" s="215">
        <f t="shared" si="43"/>
        <v>2.0209360688685649E-2</v>
      </c>
      <c r="L76" s="52">
        <f t="shared" si="48"/>
        <v>-2.5845971274497885E-2</v>
      </c>
      <c r="N76" s="40">
        <f t="shared" si="38"/>
        <v>3.3422455334308454</v>
      </c>
      <c r="O76" s="143">
        <f t="shared" si="38"/>
        <v>3.7298642022266311</v>
      </c>
      <c r="P76" s="52">
        <f t="shared" si="50"/>
        <v>0.11597552152246923</v>
      </c>
    </row>
    <row r="77" spans="1:16" ht="20.100000000000001" customHeight="1" x14ac:dyDescent="0.25">
      <c r="A77" s="38" t="s">
        <v>182</v>
      </c>
      <c r="B77" s="19">
        <v>1437.4199999999998</v>
      </c>
      <c r="C77" s="140">
        <v>1511.8799999999999</v>
      </c>
      <c r="D77" s="247">
        <f t="shared" si="40"/>
        <v>1.3331563730600798E-2</v>
      </c>
      <c r="E77" s="215">
        <f t="shared" si="41"/>
        <v>1.3675360254946315E-2</v>
      </c>
      <c r="F77" s="52">
        <f t="shared" si="47"/>
        <v>5.1801143715824213E-2</v>
      </c>
      <c r="H77" s="19">
        <v>586.60500000000002</v>
      </c>
      <c r="I77" s="140">
        <v>659.10199999999998</v>
      </c>
      <c r="J77" s="214">
        <f t="shared" si="42"/>
        <v>1.7745415476502248E-2</v>
      </c>
      <c r="K77" s="215">
        <f t="shared" si="43"/>
        <v>1.835574518181254E-2</v>
      </c>
      <c r="L77" s="52">
        <f t="shared" si="48"/>
        <v>0.1235874225415739</v>
      </c>
      <c r="N77" s="40">
        <f t="shared" si="38"/>
        <v>4.0809575489418553</v>
      </c>
      <c r="O77" s="143">
        <f t="shared" si="38"/>
        <v>4.3594862026086725</v>
      </c>
      <c r="P77" s="52">
        <f t="shared" si="50"/>
        <v>6.8250808866913218E-2</v>
      </c>
    </row>
    <row r="78" spans="1:16" ht="20.100000000000001" customHeight="1" x14ac:dyDescent="0.25">
      <c r="A78" s="38" t="s">
        <v>184</v>
      </c>
      <c r="B78" s="19">
        <v>1003.98</v>
      </c>
      <c r="C78" s="140">
        <v>1562.79</v>
      </c>
      <c r="D78" s="247">
        <f t="shared" si="40"/>
        <v>9.3115605419770084E-3</v>
      </c>
      <c r="E78" s="215">
        <f t="shared" si="41"/>
        <v>1.4135854864690022E-2</v>
      </c>
      <c r="F78" s="52">
        <f t="shared" si="47"/>
        <v>0.55659475288352356</v>
      </c>
      <c r="H78" s="19">
        <v>497.35</v>
      </c>
      <c r="I78" s="140">
        <v>549.25199999999995</v>
      </c>
      <c r="J78" s="214">
        <f t="shared" si="42"/>
        <v>1.5045358268747103E-2</v>
      </c>
      <c r="K78" s="215">
        <f t="shared" si="43"/>
        <v>1.5296463601386281E-2</v>
      </c>
      <c r="L78" s="52">
        <f t="shared" si="48"/>
        <v>0.10435709259073073</v>
      </c>
      <c r="N78" s="40">
        <f t="shared" si="38"/>
        <v>4.9537839399191217</v>
      </c>
      <c r="O78" s="143">
        <f t="shared" si="38"/>
        <v>3.5145604975716505</v>
      </c>
      <c r="P78" s="52">
        <f t="shared" si="50"/>
        <v>-0.29053011996541955</v>
      </c>
    </row>
    <row r="79" spans="1:16" ht="20.100000000000001" customHeight="1" x14ac:dyDescent="0.25">
      <c r="A79" s="38" t="s">
        <v>179</v>
      </c>
      <c r="B79" s="19">
        <v>3675.8399999999992</v>
      </c>
      <c r="C79" s="140">
        <v>7269.12</v>
      </c>
      <c r="D79" s="247">
        <f t="shared" si="40"/>
        <v>3.4092120064763004E-2</v>
      </c>
      <c r="E79" s="215">
        <f t="shared" si="41"/>
        <v>6.5751140789239465E-2</v>
      </c>
      <c r="F79" s="52">
        <f t="shared" si="47"/>
        <v>0.9775398276312357</v>
      </c>
      <c r="H79" s="19">
        <v>224.98699999999999</v>
      </c>
      <c r="I79" s="140">
        <v>490.81800000000004</v>
      </c>
      <c r="J79" s="214">
        <f t="shared" si="42"/>
        <v>6.8060923309753779E-3</v>
      </c>
      <c r="K79" s="215">
        <f t="shared" si="43"/>
        <v>1.3669098468289989E-2</v>
      </c>
      <c r="L79" s="52">
        <f t="shared" si="48"/>
        <v>1.1815393778307193</v>
      </c>
      <c r="N79" s="40">
        <f t="shared" ref="N79:N86" si="51">(H79/B79)*10</f>
        <v>0.61206962218159666</v>
      </c>
      <c r="O79" s="143">
        <f t="shared" ref="O79:O86" si="52">(I79/C79)*10</f>
        <v>0.67520965398837829</v>
      </c>
      <c r="P79" s="52">
        <f t="shared" si="50"/>
        <v>0.10315825115079544</v>
      </c>
    </row>
    <row r="80" spans="1:16" ht="20.100000000000001" customHeight="1" x14ac:dyDescent="0.25">
      <c r="A80" s="38" t="s">
        <v>196</v>
      </c>
      <c r="B80" s="19">
        <v>1318.98</v>
      </c>
      <c r="C80" s="140">
        <v>1920.46</v>
      </c>
      <c r="D80" s="247">
        <f t="shared" si="40"/>
        <v>1.2233074487197787E-2</v>
      </c>
      <c r="E80" s="215">
        <f t="shared" si="41"/>
        <v>1.737107598170106E-2</v>
      </c>
      <c r="F80" s="52">
        <f t="shared" si="47"/>
        <v>0.45601904501963642</v>
      </c>
      <c r="H80" s="19">
        <v>354.22699999999998</v>
      </c>
      <c r="I80" s="140">
        <v>482.33100000000002</v>
      </c>
      <c r="J80" s="214">
        <f t="shared" si="42"/>
        <v>1.0715737656506442E-2</v>
      </c>
      <c r="K80" s="215">
        <f t="shared" si="43"/>
        <v>1.3432738679732159E-2</v>
      </c>
      <c r="L80" s="52">
        <f t="shared" si="48"/>
        <v>0.36164380467892071</v>
      </c>
      <c r="N80" s="40">
        <f t="shared" si="51"/>
        <v>2.6856131252937878</v>
      </c>
      <c r="O80" s="143">
        <f t="shared" si="52"/>
        <v>2.5115389021380299</v>
      </c>
      <c r="P80" s="52">
        <f t="shared" si="50"/>
        <v>-6.4817311740206593E-2</v>
      </c>
    </row>
    <row r="81" spans="1:16" ht="20.100000000000001" customHeight="1" x14ac:dyDescent="0.25">
      <c r="A81" s="38" t="s">
        <v>180</v>
      </c>
      <c r="B81" s="19">
        <v>1706.8700000000001</v>
      </c>
      <c r="C81" s="140">
        <v>947.37</v>
      </c>
      <c r="D81" s="247">
        <f t="shared" si="40"/>
        <v>1.5830617484695209E-2</v>
      </c>
      <c r="E81" s="215">
        <f t="shared" si="41"/>
        <v>8.5692158403633169E-3</v>
      </c>
      <c r="F81" s="52">
        <f t="shared" si="47"/>
        <v>-0.44496651766098183</v>
      </c>
      <c r="H81" s="19">
        <v>625.69899999999996</v>
      </c>
      <c r="I81" s="140">
        <v>476.67099999999999</v>
      </c>
      <c r="J81" s="214">
        <f t="shared" si="42"/>
        <v>1.8928049911323599E-2</v>
      </c>
      <c r="K81" s="215">
        <f t="shared" si="43"/>
        <v>1.3275109788105279E-2</v>
      </c>
      <c r="L81" s="52">
        <f t="shared" si="48"/>
        <v>-0.23817842125366986</v>
      </c>
      <c r="N81" s="40">
        <f t="shared" si="51"/>
        <v>3.6657683361943199</v>
      </c>
      <c r="O81" s="143">
        <f t="shared" si="52"/>
        <v>5.0315188363574945</v>
      </c>
      <c r="P81" s="52">
        <f>(O81-N81)/N81</f>
        <v>0.3725686881733099</v>
      </c>
    </row>
    <row r="82" spans="1:16" ht="20.100000000000001" customHeight="1" x14ac:dyDescent="0.25">
      <c r="A82" s="38" t="s">
        <v>195</v>
      </c>
      <c r="B82" s="19">
        <v>666.5</v>
      </c>
      <c r="C82" s="140">
        <v>485.00000000000011</v>
      </c>
      <c r="D82" s="247">
        <f t="shared" si="40"/>
        <v>6.1815525221893619E-3</v>
      </c>
      <c r="E82" s="215">
        <f t="shared" si="41"/>
        <v>4.3869551311274471E-3</v>
      </c>
      <c r="F82" s="52">
        <f t="shared" si="47"/>
        <v>-0.2723180795198798</v>
      </c>
      <c r="H82" s="19">
        <v>461.37500000000006</v>
      </c>
      <c r="I82" s="140">
        <v>449.15999999999997</v>
      </c>
      <c r="J82" s="214">
        <f t="shared" si="42"/>
        <v>1.3957076849790279E-2</v>
      </c>
      <c r="K82" s="215">
        <f t="shared" si="43"/>
        <v>1.2508938686065162E-2</v>
      </c>
      <c r="L82" s="52">
        <f t="shared" si="48"/>
        <v>-2.6475209970197967E-2</v>
      </c>
      <c r="N82" s="40">
        <f t="shared" ref="N82" si="53">(H82/B82)*10</f>
        <v>6.9223555888972257</v>
      </c>
      <c r="O82" s="143">
        <f t="shared" ref="O82" si="54">(I82/C82)*10</f>
        <v>9.2610309278350496</v>
      </c>
      <c r="P82" s="52">
        <f>(O82-N82)/N82</f>
        <v>0.33784386093786167</v>
      </c>
    </row>
    <row r="83" spans="1:16" ht="20.100000000000001" customHeight="1" x14ac:dyDescent="0.25">
      <c r="A83" s="38" t="s">
        <v>198</v>
      </c>
      <c r="B83" s="19">
        <v>819.06000000000006</v>
      </c>
      <c r="C83" s="140">
        <v>1464.16</v>
      </c>
      <c r="D83" s="247">
        <f t="shared" si="40"/>
        <v>7.5964927364207341E-3</v>
      </c>
      <c r="E83" s="215">
        <f t="shared" si="41"/>
        <v>1.3243720051116622E-2</v>
      </c>
      <c r="F83" s="52">
        <f t="shared" si="47"/>
        <v>0.78761018728786658</v>
      </c>
      <c r="H83" s="19">
        <v>238.52799999999999</v>
      </c>
      <c r="I83" s="140">
        <v>387.86999999999995</v>
      </c>
      <c r="J83" s="214">
        <f t="shared" si="42"/>
        <v>7.215721759581197E-3</v>
      </c>
      <c r="K83" s="215">
        <f t="shared" si="43"/>
        <v>1.0802035016840534E-2</v>
      </c>
      <c r="L83" s="52">
        <f t="shared" si="48"/>
        <v>0.62609840354172241</v>
      </c>
      <c r="N83" s="40">
        <f t="shared" si="51"/>
        <v>2.912216443239811</v>
      </c>
      <c r="O83" s="143">
        <f t="shared" si="52"/>
        <v>2.6490957272429236</v>
      </c>
      <c r="P83" s="52">
        <f>(O83-N83)/N83</f>
        <v>-9.0350673147140209E-2</v>
      </c>
    </row>
    <row r="84" spans="1:16" ht="20.100000000000001" customHeight="1" x14ac:dyDescent="0.25">
      <c r="A84" s="38" t="s">
        <v>200</v>
      </c>
      <c r="B84" s="19">
        <v>4397.1900000000005</v>
      </c>
      <c r="C84" s="140">
        <v>5361.8</v>
      </c>
      <c r="D84" s="247">
        <f t="shared" si="40"/>
        <v>4.0782386999318597E-2</v>
      </c>
      <c r="E84" s="215">
        <f t="shared" si="41"/>
        <v>4.8498919633152865E-2</v>
      </c>
      <c r="F84" s="52">
        <f t="shared" si="47"/>
        <v>0.21936964288557001</v>
      </c>
      <c r="H84" s="19">
        <v>208.45</v>
      </c>
      <c r="I84" s="140">
        <v>336.88799999999986</v>
      </c>
      <c r="J84" s="214">
        <f t="shared" si="42"/>
        <v>6.3058307652967393E-3</v>
      </c>
      <c r="K84" s="215">
        <f t="shared" si="43"/>
        <v>9.382205307843795E-3</v>
      </c>
      <c r="L84" s="52">
        <f t="shared" si="48"/>
        <v>0.61615735188294496</v>
      </c>
      <c r="N84" s="40">
        <f t="shared" si="51"/>
        <v>0.4740527473227219</v>
      </c>
      <c r="O84" s="143">
        <f t="shared" si="52"/>
        <v>0.62831138796672736</v>
      </c>
      <c r="P84" s="52">
        <f t="shared" ref="P84:P85" si="55">(O84-N84)/N84</f>
        <v>0.32540395876872846</v>
      </c>
    </row>
    <row r="85" spans="1:16" ht="20.100000000000001" customHeight="1" x14ac:dyDescent="0.25">
      <c r="A85" s="38" t="s">
        <v>199</v>
      </c>
      <c r="B85" s="19">
        <v>1758.4500000000003</v>
      </c>
      <c r="C85" s="140">
        <v>2770.9</v>
      </c>
      <c r="D85" s="247">
        <f t="shared" si="40"/>
        <v>1.6309003799915806E-2</v>
      </c>
      <c r="E85" s="215">
        <f t="shared" si="41"/>
        <v>2.5063533964620702E-2</v>
      </c>
      <c r="F85" s="52">
        <f t="shared" si="47"/>
        <v>0.57576274559981788</v>
      </c>
      <c r="H85" s="19">
        <v>204.22499999999994</v>
      </c>
      <c r="I85" s="140">
        <v>289.27800000000002</v>
      </c>
      <c r="J85" s="214">
        <f t="shared" si="42"/>
        <v>6.1780200913539272E-3</v>
      </c>
      <c r="K85" s="215">
        <f t="shared" si="43"/>
        <v>8.0562845427632878E-3</v>
      </c>
      <c r="L85" s="52">
        <f t="shared" si="48"/>
        <v>0.41646713183988299</v>
      </c>
      <c r="N85" s="40">
        <f t="shared" si="51"/>
        <v>1.1613921351189962</v>
      </c>
      <c r="O85" s="143">
        <f t="shared" si="52"/>
        <v>1.0439857086145297</v>
      </c>
      <c r="P85" s="52">
        <f t="shared" si="55"/>
        <v>-0.10109111552786353</v>
      </c>
    </row>
    <row r="86" spans="1:16" ht="20.100000000000001" customHeight="1" x14ac:dyDescent="0.25">
      <c r="A86" s="38" t="s">
        <v>201</v>
      </c>
      <c r="B86" s="19">
        <v>121.78999999999999</v>
      </c>
      <c r="C86" s="140">
        <v>475.07</v>
      </c>
      <c r="D86" s="247">
        <f t="shared" si="40"/>
        <v>1.1295593123442497E-3</v>
      </c>
      <c r="E86" s="215">
        <f t="shared" si="41"/>
        <v>4.2971356167932281E-3</v>
      </c>
      <c r="F86" s="52">
        <f t="shared" si="47"/>
        <v>2.9007307660727482</v>
      </c>
      <c r="H86" s="19">
        <v>201.363</v>
      </c>
      <c r="I86" s="140">
        <v>287.536</v>
      </c>
      <c r="J86" s="214">
        <f t="shared" si="42"/>
        <v>6.0914415945907763E-3</v>
      </c>
      <c r="K86" s="215">
        <f t="shared" si="43"/>
        <v>8.0077704916654037E-3</v>
      </c>
      <c r="L86" s="52">
        <f t="shared" si="48"/>
        <v>0.42794853076285116</v>
      </c>
      <c r="N86" s="40">
        <f t="shared" si="51"/>
        <v>16.533623450201166</v>
      </c>
      <c r="O86" s="143">
        <f t="shared" si="52"/>
        <v>6.0524975266802787</v>
      </c>
      <c r="P86" s="52">
        <f t="shared" si="50"/>
        <v>-0.63392794417326359</v>
      </c>
    </row>
    <row r="87" spans="1:16" ht="20.100000000000001" customHeight="1" x14ac:dyDescent="0.25">
      <c r="A87" s="38" t="s">
        <v>206</v>
      </c>
      <c r="B87" s="19">
        <v>5.8500000000000005</v>
      </c>
      <c r="C87" s="140">
        <v>1217.7</v>
      </c>
      <c r="D87" s="247">
        <f t="shared" si="40"/>
        <v>5.4256687554100185E-5</v>
      </c>
      <c r="E87" s="215">
        <f t="shared" si="41"/>
        <v>1.1014423223038951E-2</v>
      </c>
      <c r="F87" s="52">
        <f t="shared" si="47"/>
        <v>207.15384615384616</v>
      </c>
      <c r="H87" s="19">
        <v>2.8149999999999999</v>
      </c>
      <c r="I87" s="140">
        <v>264.291</v>
      </c>
      <c r="J87" s="214">
        <f t="shared" si="42"/>
        <v>8.5156697550061504E-5</v>
      </c>
      <c r="K87" s="215">
        <f t="shared" si="43"/>
        <v>7.3604059005228598E-3</v>
      </c>
      <c r="L87" s="52">
        <f t="shared" si="48"/>
        <v>92.886678507992897</v>
      </c>
      <c r="N87" s="40">
        <f t="shared" ref="N87:N93" si="56">(H87/B87)*10</f>
        <v>4.8119658119658117</v>
      </c>
      <c r="O87" s="143">
        <f t="shared" ref="O87:O93" si="57">(I87/C87)*10</f>
        <v>2.1704114313870408</v>
      </c>
      <c r="P87" s="52">
        <f t="shared" ref="P87:P93" si="58">(O87-N87)/N87</f>
        <v>-0.54895535084851899</v>
      </c>
    </row>
    <row r="88" spans="1:16" ht="20.100000000000001" customHeight="1" x14ac:dyDescent="0.25">
      <c r="A88" s="38" t="s">
        <v>210</v>
      </c>
      <c r="B88" s="19">
        <v>333.89</v>
      </c>
      <c r="C88" s="140">
        <v>347.64</v>
      </c>
      <c r="D88" s="247">
        <f t="shared" si="40"/>
        <v>3.0967120354595738E-3</v>
      </c>
      <c r="E88" s="215">
        <f t="shared" si="41"/>
        <v>3.1444970758456605E-3</v>
      </c>
      <c r="F88" s="52">
        <f t="shared" si="47"/>
        <v>4.1181227350324957E-2</v>
      </c>
      <c r="H88" s="19">
        <v>323.38899999999995</v>
      </c>
      <c r="I88" s="140">
        <v>231.02600000000001</v>
      </c>
      <c r="J88" s="214">
        <f t="shared" si="42"/>
        <v>9.7828558664358207E-3</v>
      </c>
      <c r="K88" s="215">
        <f t="shared" si="43"/>
        <v>6.4339880418712494E-3</v>
      </c>
      <c r="L88" s="52">
        <f t="shared" si="48"/>
        <v>-0.28560959092609817</v>
      </c>
      <c r="N88" s="40">
        <f t="shared" si="56"/>
        <v>9.6854952229776252</v>
      </c>
      <c r="O88" s="143">
        <f t="shared" si="57"/>
        <v>6.6455528707858713</v>
      </c>
      <c r="P88" s="52">
        <f t="shared" si="58"/>
        <v>-0.31386545367136942</v>
      </c>
    </row>
    <row r="89" spans="1:16" ht="20.100000000000001" customHeight="1" x14ac:dyDescent="0.25">
      <c r="A89" s="38" t="s">
        <v>204</v>
      </c>
      <c r="B89" s="19">
        <v>184.54999999999998</v>
      </c>
      <c r="C89" s="140">
        <v>518.09</v>
      </c>
      <c r="D89" s="247">
        <f t="shared" si="40"/>
        <v>1.7116361860015704E-3</v>
      </c>
      <c r="E89" s="215">
        <f t="shared" si="41"/>
        <v>4.686263059558389E-3</v>
      </c>
      <c r="F89" s="52">
        <f t="shared" si="47"/>
        <v>1.8073150907613118</v>
      </c>
      <c r="H89" s="19">
        <v>163.44199999999998</v>
      </c>
      <c r="I89" s="140">
        <v>222.803</v>
      </c>
      <c r="J89" s="214">
        <f t="shared" si="42"/>
        <v>4.9442916380025405E-3</v>
      </c>
      <c r="K89" s="215">
        <f t="shared" si="43"/>
        <v>6.2049805549723403E-3</v>
      </c>
      <c r="L89" s="52">
        <f t="shared" si="48"/>
        <v>0.36319305931156021</v>
      </c>
      <c r="N89" s="40">
        <f t="shared" si="56"/>
        <v>8.8562449200758593</v>
      </c>
      <c r="O89" s="143">
        <f t="shared" si="57"/>
        <v>4.3004690304773296</v>
      </c>
      <c r="P89" s="52">
        <f t="shared" si="58"/>
        <v>-0.5144139452682962</v>
      </c>
    </row>
    <row r="90" spans="1:16" ht="20.100000000000001" customHeight="1" x14ac:dyDescent="0.25">
      <c r="A90" s="38" t="s">
        <v>205</v>
      </c>
      <c r="B90" s="19">
        <v>12.33</v>
      </c>
      <c r="C90" s="140">
        <v>159.85999999999999</v>
      </c>
      <c r="D90" s="247">
        <f t="shared" si="40"/>
        <v>1.1435640299864192E-4</v>
      </c>
      <c r="E90" s="215">
        <f t="shared" si="41"/>
        <v>1.4459765922928524E-3</v>
      </c>
      <c r="F90" s="52">
        <f t="shared" si="47"/>
        <v>11.965125709651256</v>
      </c>
      <c r="H90" s="19">
        <v>131.04999999999998</v>
      </c>
      <c r="I90" s="140">
        <v>213.93199999999999</v>
      </c>
      <c r="J90" s="214">
        <f t="shared" si="42"/>
        <v>3.9643997207586355E-3</v>
      </c>
      <c r="K90" s="215">
        <f t="shared" si="43"/>
        <v>5.9579265094560786E-3</v>
      </c>
      <c r="L90" s="52">
        <f t="shared" si="48"/>
        <v>0.63244563143838239</v>
      </c>
      <c r="N90" s="40">
        <f t="shared" si="56"/>
        <v>106.28548256285481</v>
      </c>
      <c r="O90" s="143">
        <f t="shared" si="57"/>
        <v>13.382459652195671</v>
      </c>
      <c r="P90" s="52">
        <f t="shared" si="58"/>
        <v>-0.87408948682825427</v>
      </c>
    </row>
    <row r="91" spans="1:16" ht="20.100000000000001" customHeight="1" x14ac:dyDescent="0.25">
      <c r="A91" s="38" t="s">
        <v>211</v>
      </c>
      <c r="B91" s="19">
        <v>1065.02</v>
      </c>
      <c r="C91" s="140">
        <v>462.91999999999996</v>
      </c>
      <c r="D91" s="247">
        <f t="shared" si="40"/>
        <v>9.8776850220286781E-3</v>
      </c>
      <c r="E91" s="215">
        <f t="shared" si="41"/>
        <v>4.1872356068072521E-3</v>
      </c>
      <c r="F91" s="52">
        <f t="shared" si="47"/>
        <v>-0.56534149593434868</v>
      </c>
      <c r="H91" s="19">
        <v>305.04599999999999</v>
      </c>
      <c r="I91" s="140">
        <v>183.22400000000002</v>
      </c>
      <c r="J91" s="214">
        <f t="shared" si="42"/>
        <v>9.227960909717961E-3</v>
      </c>
      <c r="K91" s="215">
        <f t="shared" si="43"/>
        <v>5.1027201483115226E-3</v>
      </c>
      <c r="L91" s="52">
        <f t="shared" si="48"/>
        <v>-0.39935616267710439</v>
      </c>
      <c r="N91" s="40">
        <f t="shared" si="56"/>
        <v>2.86422790182344</v>
      </c>
      <c r="O91" s="143">
        <f t="shared" si="57"/>
        <v>3.9580057029292326</v>
      </c>
      <c r="P91" s="52">
        <f t="shared" si="58"/>
        <v>0.38187526921634479</v>
      </c>
    </row>
    <row r="92" spans="1:16" ht="20.100000000000001" customHeight="1" x14ac:dyDescent="0.25">
      <c r="A92" s="38" t="s">
        <v>203</v>
      </c>
      <c r="B92" s="19">
        <v>148.53</v>
      </c>
      <c r="C92" s="140">
        <v>860.7600000000001</v>
      </c>
      <c r="D92" s="247">
        <f t="shared" si="40"/>
        <v>1.3775633850274358E-3</v>
      </c>
      <c r="E92" s="215">
        <f t="shared" si="41"/>
        <v>7.7858051518953832E-3</v>
      </c>
      <c r="F92" s="52">
        <f t="shared" si="47"/>
        <v>4.7951928903251879</v>
      </c>
      <c r="H92" s="19">
        <v>29.869</v>
      </c>
      <c r="I92" s="140">
        <v>169.45600000000002</v>
      </c>
      <c r="J92" s="214">
        <f t="shared" si="42"/>
        <v>9.0356852544326365E-4</v>
      </c>
      <c r="K92" s="215">
        <f t="shared" si="43"/>
        <v>4.7192864769477656E-3</v>
      </c>
      <c r="L92" s="52">
        <f t="shared" si="48"/>
        <v>4.6733067729083668</v>
      </c>
      <c r="N92" s="40">
        <f t="shared" si="56"/>
        <v>2.0109742139635092</v>
      </c>
      <c r="O92" s="143">
        <f t="shared" si="57"/>
        <v>1.9686788419536225</v>
      </c>
      <c r="P92" s="52">
        <f t="shared" si="58"/>
        <v>-2.1032279636507625E-2</v>
      </c>
    </row>
    <row r="93" spans="1:16" ht="20.100000000000001" customHeight="1" x14ac:dyDescent="0.25">
      <c r="A93" s="38" t="s">
        <v>202</v>
      </c>
      <c r="B93" s="19">
        <v>358.44</v>
      </c>
      <c r="C93" s="140">
        <v>521.91</v>
      </c>
      <c r="D93" s="247">
        <f t="shared" si="40"/>
        <v>3.3244046302378918E-3</v>
      </c>
      <c r="E93" s="215">
        <f t="shared" si="41"/>
        <v>4.7208159845087113E-3</v>
      </c>
      <c r="F93" s="52">
        <f t="shared" si="47"/>
        <v>0.4560595915634415</v>
      </c>
      <c r="H93" s="19">
        <v>105.47600000000001</v>
      </c>
      <c r="I93" s="140">
        <v>161.709</v>
      </c>
      <c r="J93" s="214">
        <f t="shared" si="42"/>
        <v>3.1907594425542767E-3</v>
      </c>
      <c r="K93" s="215">
        <f t="shared" si="43"/>
        <v>4.5035354127369118E-3</v>
      </c>
      <c r="L93" s="52">
        <f>(I93-H93)/H93</f>
        <v>0.53313550001896148</v>
      </c>
      <c r="N93" s="40">
        <f t="shared" si="56"/>
        <v>2.9426403303202768</v>
      </c>
      <c r="O93" s="143">
        <f t="shared" si="57"/>
        <v>3.0984077714548484</v>
      </c>
      <c r="P93" s="52">
        <f t="shared" si="58"/>
        <v>5.2934583791834938E-2</v>
      </c>
    </row>
    <row r="94" spans="1:16" ht="20.100000000000001" customHeight="1" x14ac:dyDescent="0.25">
      <c r="A94" s="38" t="s">
        <v>212</v>
      </c>
      <c r="B94" s="19"/>
      <c r="C94" s="140">
        <v>121.5</v>
      </c>
      <c r="D94" s="247">
        <f t="shared" si="40"/>
        <v>0</v>
      </c>
      <c r="E94" s="215">
        <f t="shared" si="41"/>
        <v>1.0990000998597623E-3</v>
      </c>
      <c r="F94" s="52"/>
      <c r="H94" s="19"/>
      <c r="I94" s="140">
        <v>96.582999999999998</v>
      </c>
      <c r="J94" s="214">
        <f t="shared" si="42"/>
        <v>0</v>
      </c>
      <c r="K94" s="215">
        <f t="shared" si="43"/>
        <v>2.6898005724379542E-3</v>
      </c>
      <c r="L94" s="52"/>
      <c r="N94" s="40" t="e">
        <f t="shared" ref="N94" si="59">(H94/B94)*10</f>
        <v>#DIV/0!</v>
      </c>
      <c r="O94" s="143">
        <f t="shared" ref="O94" si="60">(I94/C94)*10</f>
        <v>7.9492181069958843</v>
      </c>
      <c r="P94" s="52"/>
    </row>
    <row r="95" spans="1:16" ht="20.100000000000001" customHeight="1" thickBot="1" x14ac:dyDescent="0.3">
      <c r="A95" s="8" t="s">
        <v>17</v>
      </c>
      <c r="B95" s="19">
        <f>B96-SUM(B68:B94)</f>
        <v>4358.1199999999953</v>
      </c>
      <c r="C95" s="140">
        <f>C96-SUM(C68:C94)</f>
        <v>3113.460000000021</v>
      </c>
      <c r="D95" s="247">
        <f t="shared" si="40"/>
        <v>4.0420026523636722E-2</v>
      </c>
      <c r="E95" s="215">
        <f t="shared" si="41"/>
        <v>2.8162081077443609E-2</v>
      </c>
      <c r="F95" s="52">
        <f t="shared" si="47"/>
        <v>-0.285595623801083</v>
      </c>
      <c r="H95" s="19">
        <f>H96-SUM(H68:H94)</f>
        <v>1413.5919999999969</v>
      </c>
      <c r="I95" s="140">
        <f>I96-SUM(I68:I94)</f>
        <v>973.55299999999261</v>
      </c>
      <c r="J95" s="214">
        <f t="shared" si="42"/>
        <v>4.2762638153885001E-2</v>
      </c>
      <c r="K95" s="215">
        <f t="shared" si="43"/>
        <v>2.711308839753029E-2</v>
      </c>
      <c r="L95" s="52">
        <f t="shared" si="48"/>
        <v>-0.31129137686121972</v>
      </c>
      <c r="N95" s="40">
        <f t="shared" ref="N95:O96" si="61">(H95/B95)*10</f>
        <v>3.2435820950317988</v>
      </c>
      <c r="O95" s="143">
        <f t="shared" si="61"/>
        <v>3.1269166779081345</v>
      </c>
      <c r="P95" s="52">
        <f t="shared" si="50"/>
        <v>-3.5968079026691184E-2</v>
      </c>
    </row>
    <row r="96" spans="1:16" s="1" customFormat="1" ht="26.25" customHeight="1" thickBot="1" x14ac:dyDescent="0.3">
      <c r="A96" s="12" t="s">
        <v>18</v>
      </c>
      <c r="B96" s="17">
        <v>107820.81</v>
      </c>
      <c r="C96" s="145">
        <v>110555.04</v>
      </c>
      <c r="D96" s="243">
        <f>SUM(D68:D95)</f>
        <v>0.99999999999999989</v>
      </c>
      <c r="E96" s="244">
        <f>SUM(E68:E95)</f>
        <v>1.0000000000000002</v>
      </c>
      <c r="F96" s="57">
        <f t="shared" si="47"/>
        <v>2.5359019283939677E-2</v>
      </c>
      <c r="H96" s="17">
        <v>33056.706999999988</v>
      </c>
      <c r="I96" s="145">
        <v>35907.122999999985</v>
      </c>
      <c r="J96" s="269">
        <f>SUM(J68:J95)</f>
        <v>1.0000000000000004</v>
      </c>
      <c r="K96" s="243">
        <f>SUM(K68:K95)</f>
        <v>1.0000000000000002</v>
      </c>
      <c r="L96" s="57">
        <f t="shared" si="48"/>
        <v>8.6228068633696586E-2</v>
      </c>
      <c r="N96" s="37">
        <f t="shared" si="61"/>
        <v>3.0658930312246762</v>
      </c>
      <c r="O96" s="150">
        <f t="shared" si="61"/>
        <v>3.2478956183273047</v>
      </c>
      <c r="P96" s="57">
        <f t="shared" si="50"/>
        <v>5.9363645518293658E-2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  <ignoredError sqref="B32:C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F7:F33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L39:L62 L7:L33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P39:P62 P7:P33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5" max="5" width="10.5703125" customWidth="1"/>
    <col min="6" max="6" width="11.28515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132</v>
      </c>
      <c r="B1" s="4"/>
    </row>
    <row r="3" spans="1:19" ht="15.75" thickBot="1" x14ac:dyDescent="0.3"/>
    <row r="4" spans="1:19" x14ac:dyDescent="0.25">
      <c r="A4" s="327" t="s">
        <v>16</v>
      </c>
      <c r="B4" s="320"/>
      <c r="C4" s="320"/>
      <c r="D4" s="320"/>
      <c r="E4" s="342" t="s">
        <v>1</v>
      </c>
      <c r="F4" s="343"/>
      <c r="G4" s="340" t="s">
        <v>104</v>
      </c>
      <c r="H4" s="340"/>
      <c r="I4" s="130" t="s">
        <v>0</v>
      </c>
      <c r="K4" s="344" t="s">
        <v>19</v>
      </c>
      <c r="L4" s="343"/>
      <c r="M4" s="340" t="s">
        <v>104</v>
      </c>
      <c r="N4" s="340"/>
      <c r="O4" s="130" t="s">
        <v>0</v>
      </c>
      <c r="Q4" s="350" t="s">
        <v>22</v>
      </c>
      <c r="R4" s="340"/>
      <c r="S4" s="130" t="s">
        <v>0</v>
      </c>
    </row>
    <row r="5" spans="1:19" x14ac:dyDescent="0.25">
      <c r="A5" s="341"/>
      <c r="B5" s="321"/>
      <c r="C5" s="321"/>
      <c r="D5" s="321"/>
      <c r="E5" s="345" t="s">
        <v>158</v>
      </c>
      <c r="F5" s="346"/>
      <c r="G5" s="347" t="str">
        <f>E5</f>
        <v>jan-dez</v>
      </c>
      <c r="H5" s="347"/>
      <c r="I5" s="131" t="s">
        <v>150</v>
      </c>
      <c r="K5" s="348" t="str">
        <f>E5</f>
        <v>jan-dez</v>
      </c>
      <c r="L5" s="346"/>
      <c r="M5" s="336" t="str">
        <f>E5</f>
        <v>jan-dez</v>
      </c>
      <c r="N5" s="337"/>
      <c r="O5" s="131" t="str">
        <f>I5</f>
        <v>2023/2022</v>
      </c>
      <c r="Q5" s="348" t="str">
        <f>E5</f>
        <v>jan-dez</v>
      </c>
      <c r="R5" s="346"/>
      <c r="S5" s="131" t="str">
        <f>O5</f>
        <v>2023/2022</v>
      </c>
    </row>
    <row r="6" spans="1:19" ht="15.75" thickBot="1" x14ac:dyDescent="0.3">
      <c r="A6" s="328"/>
      <c r="B6" s="351"/>
      <c r="C6" s="351"/>
      <c r="D6" s="351"/>
      <c r="E6" s="99">
        <v>2022</v>
      </c>
      <c r="F6" s="144">
        <v>2023</v>
      </c>
      <c r="G6" s="68">
        <f>E6</f>
        <v>2022</v>
      </c>
      <c r="H6" s="137">
        <f>F6</f>
        <v>2023</v>
      </c>
      <c r="I6" s="131" t="s">
        <v>1</v>
      </c>
      <c r="K6" s="16">
        <f>E6</f>
        <v>2022</v>
      </c>
      <c r="L6" s="138">
        <f>F6</f>
        <v>2023</v>
      </c>
      <c r="M6" s="136">
        <f>G6</f>
        <v>2022</v>
      </c>
      <c r="N6" s="137">
        <f>H6</f>
        <v>2023</v>
      </c>
      <c r="O6" s="260">
        <v>1000</v>
      </c>
      <c r="Q6" s="16">
        <f>E6</f>
        <v>2022</v>
      </c>
      <c r="R6" s="138">
        <f>F6</f>
        <v>2023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979654.30000000284</v>
      </c>
      <c r="F7" s="145">
        <v>962991.59999999905</v>
      </c>
      <c r="G7" s="243">
        <f>E7/E15</f>
        <v>0.38039296049232357</v>
      </c>
      <c r="H7" s="244">
        <f>F7/F15</f>
        <v>0.37691044626355186</v>
      </c>
      <c r="I7" s="164">
        <f t="shared" ref="I7:I18" si="0">(F7-E7)/E7</f>
        <v>-1.7008755027159834E-2</v>
      </c>
      <c r="J7" s="1"/>
      <c r="K7" s="17">
        <v>205413.02800000022</v>
      </c>
      <c r="L7" s="145">
        <v>203689.43800000014</v>
      </c>
      <c r="M7" s="243">
        <f>K7/K15</f>
        <v>0.35341347140231316</v>
      </c>
      <c r="N7" s="244">
        <f>L7/L15</f>
        <v>0.34943859709841102</v>
      </c>
      <c r="O7" s="164">
        <f t="shared" ref="O7:O18" si="1">(L7-K7)/K7</f>
        <v>-8.3908504576451787E-3</v>
      </c>
      <c r="P7" s="1"/>
      <c r="Q7" s="187">
        <f t="shared" ref="Q7:Q18" si="2">(K7/E7)*10</f>
        <v>2.0967909598314387</v>
      </c>
      <c r="R7" s="188">
        <f t="shared" ref="R7:R18" si="3">(L7/F7)*10</f>
        <v>2.1151735695306204</v>
      </c>
      <c r="S7" s="55">
        <f>(R7-Q7)/Q7</f>
        <v>8.7670206765196497E-3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661045.08000000275</v>
      </c>
      <c r="F8" s="181">
        <v>641885.81999999925</v>
      </c>
      <c r="G8" s="245">
        <f>E8/E7</f>
        <v>0.67477382582815271</v>
      </c>
      <c r="H8" s="246">
        <f>F8/F7</f>
        <v>0.66655391386591523</v>
      </c>
      <c r="I8" s="206">
        <f t="shared" si="0"/>
        <v>-2.8983288098904575E-2</v>
      </c>
      <c r="K8" s="180">
        <v>168886.92700000026</v>
      </c>
      <c r="L8" s="181">
        <v>168548.27000000019</v>
      </c>
      <c r="M8" s="250">
        <f>K8/K7</f>
        <v>0.82218215974110498</v>
      </c>
      <c r="N8" s="246">
        <f>L8/L7</f>
        <v>0.82747672954942353</v>
      </c>
      <c r="O8" s="207">
        <f t="shared" si="1"/>
        <v>-2.0052292146926459E-3</v>
      </c>
      <c r="Q8" s="189">
        <f t="shared" si="2"/>
        <v>2.5548473486861072</v>
      </c>
      <c r="R8" s="190">
        <f t="shared" si="3"/>
        <v>2.6258294660567572</v>
      </c>
      <c r="S8" s="182">
        <f t="shared" ref="S8:S18" si="4">(R8-Q8)/Q8</f>
        <v>2.7783310579066203E-2</v>
      </c>
    </row>
    <row r="9" spans="1:19" ht="24" customHeight="1" x14ac:dyDescent="0.25">
      <c r="A9" s="8"/>
      <c r="B9" t="s">
        <v>37</v>
      </c>
      <c r="E9" s="19">
        <v>212736.20000000007</v>
      </c>
      <c r="F9" s="140">
        <v>185541.77999999994</v>
      </c>
      <c r="G9" s="247">
        <f>E9/E7</f>
        <v>0.21715435740954686</v>
      </c>
      <c r="H9" s="215">
        <f>F9/F7</f>
        <v>0.19267227253072625</v>
      </c>
      <c r="I9" s="182">
        <f t="shared" si="0"/>
        <v>-0.1278316525349241</v>
      </c>
      <c r="K9" s="19">
        <v>29620.398999999972</v>
      </c>
      <c r="L9" s="140">
        <v>26713.801999999981</v>
      </c>
      <c r="M9" s="247">
        <f>K9/K7</f>
        <v>0.14419922284578726</v>
      </c>
      <c r="N9" s="215">
        <f>L9/L7</f>
        <v>0.13114966717125492</v>
      </c>
      <c r="O9" s="182">
        <f t="shared" si="1"/>
        <v>-9.812821900204631E-2</v>
      </c>
      <c r="Q9" s="189">
        <f t="shared" si="2"/>
        <v>1.3923534875587682</v>
      </c>
      <c r="R9" s="190">
        <f t="shared" si="3"/>
        <v>1.4397728640956227</v>
      </c>
      <c r="S9" s="182">
        <f t="shared" si="4"/>
        <v>3.405699555505512E-2</v>
      </c>
    </row>
    <row r="10" spans="1:19" ht="24" customHeight="1" thickBot="1" x14ac:dyDescent="0.3">
      <c r="A10" s="8"/>
      <c r="B10" t="s">
        <v>36</v>
      </c>
      <c r="E10" s="19">
        <v>105873.01999999996</v>
      </c>
      <c r="F10" s="140">
        <v>135563.99999999991</v>
      </c>
      <c r="G10" s="247">
        <f>E10/E7</f>
        <v>0.10807181676230039</v>
      </c>
      <c r="H10" s="215">
        <f>F10/F7</f>
        <v>0.14077381360335858</v>
      </c>
      <c r="I10" s="186">
        <f t="shared" si="0"/>
        <v>0.28043953029770913</v>
      </c>
      <c r="K10" s="19">
        <v>6905.7020000000002</v>
      </c>
      <c r="L10" s="140">
        <v>8427.3659999999945</v>
      </c>
      <c r="M10" s="247">
        <f>K10/K7</f>
        <v>3.3618617413107767E-2</v>
      </c>
      <c r="N10" s="215">
        <f>L10/L7</f>
        <v>4.1373603279321672E-2</v>
      </c>
      <c r="O10" s="209">
        <f t="shared" si="1"/>
        <v>0.2203489232521175</v>
      </c>
      <c r="Q10" s="189">
        <f t="shared" si="2"/>
        <v>0.65226268222064543</v>
      </c>
      <c r="R10" s="190">
        <f t="shared" si="3"/>
        <v>0.62165220855094272</v>
      </c>
      <c r="S10" s="182">
        <f t="shared" si="4"/>
        <v>-4.6929671900726479E-2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1595720.1200000024</v>
      </c>
      <c r="F11" s="145">
        <v>1591969.6899999981</v>
      </c>
      <c r="G11" s="243">
        <f>E11/E15</f>
        <v>0.61960703950767637</v>
      </c>
      <c r="H11" s="244">
        <f>F11/F15</f>
        <v>0.62308955373644814</v>
      </c>
      <c r="I11" s="164">
        <f t="shared" si="0"/>
        <v>-2.3503056413203293E-3</v>
      </c>
      <c r="J11" s="1"/>
      <c r="K11" s="17">
        <v>375812.77300000022</v>
      </c>
      <c r="L11" s="145">
        <v>379215.36900000018</v>
      </c>
      <c r="M11" s="243">
        <f>K11/K15</f>
        <v>0.64658652859768684</v>
      </c>
      <c r="N11" s="244">
        <f>L11/L15</f>
        <v>0.65056140290158904</v>
      </c>
      <c r="O11" s="164">
        <f t="shared" si="1"/>
        <v>9.0539658161112035E-3</v>
      </c>
      <c r="Q11" s="191">
        <f t="shared" si="2"/>
        <v>2.3551296263658044</v>
      </c>
      <c r="R11" s="192">
        <f t="shared" si="3"/>
        <v>2.3820514384290861</v>
      </c>
      <c r="S11" s="57">
        <f t="shared" si="4"/>
        <v>1.1431138125855389E-2</v>
      </c>
    </row>
    <row r="12" spans="1:19" s="3" customFormat="1" ht="24" customHeight="1" x14ac:dyDescent="0.25">
      <c r="A12" s="46"/>
      <c r="B12" s="3" t="s">
        <v>33</v>
      </c>
      <c r="E12" s="31">
        <v>1177580.3200000029</v>
      </c>
      <c r="F12" s="141">
        <v>1149263.849999998</v>
      </c>
      <c r="G12" s="247">
        <f>E12/E11</f>
        <v>0.73796169217945373</v>
      </c>
      <c r="H12" s="215">
        <f>F12/F11</f>
        <v>0.72191314773084614</v>
      </c>
      <c r="I12" s="206">
        <f t="shared" si="0"/>
        <v>-2.404631728220865E-2</v>
      </c>
      <c r="K12" s="31">
        <v>330767.13500000024</v>
      </c>
      <c r="L12" s="141">
        <v>332833.73600000015</v>
      </c>
      <c r="M12" s="247">
        <f>K12/K11</f>
        <v>0.88013808673820693</v>
      </c>
      <c r="N12" s="215">
        <f>L12/L11</f>
        <v>0.87769052419391791</v>
      </c>
      <c r="O12" s="206">
        <f t="shared" si="1"/>
        <v>6.2479030753762954E-3</v>
      </c>
      <c r="Q12" s="189">
        <f t="shared" si="2"/>
        <v>2.8088711180227555</v>
      </c>
      <c r="R12" s="190">
        <f t="shared" si="3"/>
        <v>2.8960602563110354</v>
      </c>
      <c r="S12" s="182">
        <f t="shared" si="4"/>
        <v>3.104063327393064E-2</v>
      </c>
    </row>
    <row r="13" spans="1:19" ht="24" customHeight="1" x14ac:dyDescent="0.25">
      <c r="A13" s="8"/>
      <c r="B13" s="3" t="s">
        <v>37</v>
      </c>
      <c r="D13" s="3"/>
      <c r="E13" s="19">
        <v>147027.46</v>
      </c>
      <c r="F13" s="140">
        <v>146274.47</v>
      </c>
      <c r="G13" s="247">
        <f>E13/E11</f>
        <v>9.21386264152637E-2</v>
      </c>
      <c r="H13" s="215">
        <f>F13/F11</f>
        <v>9.1882697842067693E-2</v>
      </c>
      <c r="I13" s="182">
        <f t="shared" si="0"/>
        <v>-5.1214242563939463E-3</v>
      </c>
      <c r="K13" s="19">
        <v>17015.848000000005</v>
      </c>
      <c r="L13" s="140">
        <v>18269.965000000018</v>
      </c>
      <c r="M13" s="247">
        <f>K13/K11</f>
        <v>4.5277460540171677E-2</v>
      </c>
      <c r="N13" s="215">
        <f>L13/L11</f>
        <v>4.8178334776299667E-2</v>
      </c>
      <c r="O13" s="182">
        <f t="shared" si="1"/>
        <v>7.370287980945836E-2</v>
      </c>
      <c r="Q13" s="189">
        <f t="shared" si="2"/>
        <v>1.1573244889083989</v>
      </c>
      <c r="R13" s="190">
        <f t="shared" si="3"/>
        <v>1.2490193948403996</v>
      </c>
      <c r="S13" s="182">
        <f t="shared" si="4"/>
        <v>7.9230074893246516E-2</v>
      </c>
    </row>
    <row r="14" spans="1:19" ht="24" customHeight="1" thickBot="1" x14ac:dyDescent="0.3">
      <c r="A14" s="8"/>
      <c r="B14" t="s">
        <v>36</v>
      </c>
      <c r="E14" s="19">
        <v>271112.33999999973</v>
      </c>
      <c r="F14" s="140">
        <v>296431.37000000017</v>
      </c>
      <c r="G14" s="247">
        <f>E14/E11</f>
        <v>0.16989968140528261</v>
      </c>
      <c r="H14" s="215">
        <f>F14/F11</f>
        <v>0.18620415442708618</v>
      </c>
      <c r="I14" s="186">
        <f t="shared" si="0"/>
        <v>9.3389441439664683E-2</v>
      </c>
      <c r="K14" s="19">
        <v>28029.78999999999</v>
      </c>
      <c r="L14" s="140">
        <v>28111.667999999998</v>
      </c>
      <c r="M14" s="247">
        <f>K14/K11</f>
        <v>7.4584452721621508E-2</v>
      </c>
      <c r="N14" s="215">
        <f>L14/L11</f>
        <v>7.4131141029782424E-2</v>
      </c>
      <c r="O14" s="209">
        <f t="shared" si="1"/>
        <v>2.9211064371159369E-3</v>
      </c>
      <c r="Q14" s="189">
        <f t="shared" si="2"/>
        <v>1.0338810103590275</v>
      </c>
      <c r="R14" s="190">
        <f t="shared" si="3"/>
        <v>0.94833647329565629</v>
      </c>
      <c r="S14" s="182">
        <f t="shared" si="4"/>
        <v>-8.2741182211737124E-2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2575374.4200000055</v>
      </c>
      <c r="F15" s="145">
        <v>2554961.2899999972</v>
      </c>
      <c r="G15" s="243">
        <f>G7+G11</f>
        <v>1</v>
      </c>
      <c r="H15" s="244">
        <f>H7+H11</f>
        <v>1</v>
      </c>
      <c r="I15" s="164">
        <f t="shared" si="0"/>
        <v>-7.9262765994267455E-3</v>
      </c>
      <c r="J15" s="1"/>
      <c r="K15" s="17">
        <v>581225.80100000044</v>
      </c>
      <c r="L15" s="145">
        <v>582904.80700000026</v>
      </c>
      <c r="M15" s="243">
        <f>M7+M11</f>
        <v>1</v>
      </c>
      <c r="N15" s="244">
        <f>N7+N11</f>
        <v>1</v>
      </c>
      <c r="O15" s="164">
        <f t="shared" si="1"/>
        <v>2.8887327388272947E-3</v>
      </c>
      <c r="Q15" s="191">
        <f t="shared" si="2"/>
        <v>2.2568594161931577</v>
      </c>
      <c r="R15" s="192">
        <f t="shared" si="3"/>
        <v>2.2814623817646993</v>
      </c>
      <c r="S15" s="57">
        <f t="shared" si="4"/>
        <v>1.0901416984599599E-2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1838625.4000000055</v>
      </c>
      <c r="F16" s="181">
        <f t="shared" ref="F16:F17" si="5">F8+F12</f>
        <v>1791149.6699999971</v>
      </c>
      <c r="G16" s="245">
        <f>E16/E15</f>
        <v>0.71392547263088901</v>
      </c>
      <c r="H16" s="246">
        <f>F16/F15</f>
        <v>0.70104767419000669</v>
      </c>
      <c r="I16" s="207">
        <f t="shared" si="0"/>
        <v>-2.5821317382000827E-2</v>
      </c>
      <c r="J16" s="3"/>
      <c r="K16" s="180">
        <f t="shared" ref="K16:L18" si="6">K8+K12</f>
        <v>499654.0620000005</v>
      </c>
      <c r="L16" s="181">
        <f t="shared" si="6"/>
        <v>501382.00600000034</v>
      </c>
      <c r="M16" s="250">
        <f>K16/K15</f>
        <v>0.85965568138982207</v>
      </c>
      <c r="N16" s="246">
        <f>L16/L15</f>
        <v>0.86014388623835814</v>
      </c>
      <c r="O16" s="207">
        <f t="shared" si="1"/>
        <v>3.458280701418257E-3</v>
      </c>
      <c r="P16" s="3"/>
      <c r="Q16" s="189">
        <f t="shared" si="2"/>
        <v>2.7175413871689091</v>
      </c>
      <c r="R16" s="190">
        <f t="shared" si="3"/>
        <v>2.7992189284773792</v>
      </c>
      <c r="S16" s="182">
        <f t="shared" si="4"/>
        <v>3.005567521220363E-2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359763.66000000003</v>
      </c>
      <c r="F17" s="140">
        <f t="shared" si="5"/>
        <v>331816.24999999994</v>
      </c>
      <c r="G17" s="248">
        <f>E17/E15</f>
        <v>0.13969373043629099</v>
      </c>
      <c r="H17" s="215">
        <f>F17/F15</f>
        <v>0.12987134141668358</v>
      </c>
      <c r="I17" s="182">
        <f t="shared" si="0"/>
        <v>-7.7682693132486172E-2</v>
      </c>
      <c r="K17" s="19">
        <f t="shared" si="6"/>
        <v>46636.246999999974</v>
      </c>
      <c r="L17" s="140">
        <f t="shared" si="6"/>
        <v>44983.767</v>
      </c>
      <c r="M17" s="247">
        <f>K17/K15</f>
        <v>8.0237743953833762E-2</v>
      </c>
      <c r="N17" s="215">
        <f>L17/L15</f>
        <v>7.717172076777877E-2</v>
      </c>
      <c r="O17" s="182">
        <f t="shared" si="1"/>
        <v>-3.5433382964970894E-2</v>
      </c>
      <c r="Q17" s="189">
        <f t="shared" si="2"/>
        <v>1.296302328033909</v>
      </c>
      <c r="R17" s="190">
        <f t="shared" si="3"/>
        <v>1.355683062538378</v>
      </c>
      <c r="S17" s="182">
        <f t="shared" si="4"/>
        <v>4.5807782043044913E-2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376985.35999999969</v>
      </c>
      <c r="F18" s="142">
        <f>F10+F14</f>
        <v>431995.37000000011</v>
      </c>
      <c r="G18" s="249">
        <f>E18/E15</f>
        <v>0.14638079693281991</v>
      </c>
      <c r="H18" s="221">
        <f>F18/F15</f>
        <v>0.16908098439330976</v>
      </c>
      <c r="I18" s="208">
        <f t="shared" si="0"/>
        <v>0.14592081241563457</v>
      </c>
      <c r="K18" s="21">
        <f t="shared" si="6"/>
        <v>34935.491999999991</v>
      </c>
      <c r="L18" s="142">
        <f t="shared" si="6"/>
        <v>36539.033999999992</v>
      </c>
      <c r="M18" s="249">
        <f>K18/K15</f>
        <v>6.0106574656344211E-2</v>
      </c>
      <c r="N18" s="221">
        <f>L18/L15</f>
        <v>6.2684392993863192E-2</v>
      </c>
      <c r="O18" s="208">
        <f t="shared" si="1"/>
        <v>4.5900083502473696E-2</v>
      </c>
      <c r="Q18" s="193">
        <f t="shared" si="2"/>
        <v>0.92670686203835662</v>
      </c>
      <c r="R18" s="194">
        <f t="shared" si="3"/>
        <v>0.84582003737678901</v>
      </c>
      <c r="S18" s="186">
        <f t="shared" si="4"/>
        <v>-8.728415421857498E-2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133</v>
      </c>
    </row>
    <row r="3" spans="1:16" ht="8.25" customHeight="1" thickBot="1" x14ac:dyDescent="0.3"/>
    <row r="4" spans="1:16" x14ac:dyDescent="0.25">
      <c r="A4" s="354" t="s">
        <v>3</v>
      </c>
      <c r="B4" s="342" t="s">
        <v>1</v>
      </c>
      <c r="C4" s="340"/>
      <c r="D4" s="342" t="s">
        <v>104</v>
      </c>
      <c r="E4" s="340"/>
      <c r="F4" s="130" t="s">
        <v>0</v>
      </c>
      <c r="H4" s="352" t="s">
        <v>19</v>
      </c>
      <c r="I4" s="353"/>
      <c r="J4" s="342" t="s">
        <v>104</v>
      </c>
      <c r="K4" s="343"/>
      <c r="L4" s="130" t="s">
        <v>0</v>
      </c>
      <c r="N4" s="350" t="s">
        <v>22</v>
      </c>
      <c r="O4" s="340"/>
      <c r="P4" s="130" t="s">
        <v>0</v>
      </c>
    </row>
    <row r="5" spans="1:16" x14ac:dyDescent="0.25">
      <c r="A5" s="355"/>
      <c r="B5" s="345" t="s">
        <v>158</v>
      </c>
      <c r="C5" s="347"/>
      <c r="D5" s="345" t="str">
        <f>B5</f>
        <v>jan-dez</v>
      </c>
      <c r="E5" s="347"/>
      <c r="F5" s="131" t="s">
        <v>150</v>
      </c>
      <c r="H5" s="348" t="str">
        <f>B5</f>
        <v>jan-dez</v>
      </c>
      <c r="I5" s="347"/>
      <c r="J5" s="345" t="str">
        <f>B5</f>
        <v>jan-dez</v>
      </c>
      <c r="K5" s="346"/>
      <c r="L5" s="131" t="str">
        <f>F5</f>
        <v>2023/2022</v>
      </c>
      <c r="N5" s="348" t="str">
        <f>B5</f>
        <v>jan-dez</v>
      </c>
      <c r="O5" s="346"/>
      <c r="P5" s="131" t="str">
        <f>F5</f>
        <v>2023/2022</v>
      </c>
    </row>
    <row r="6" spans="1:16" ht="19.5" customHeight="1" thickBot="1" x14ac:dyDescent="0.3">
      <c r="A6" s="356"/>
      <c r="B6" s="99">
        <v>2022</v>
      </c>
      <c r="C6" s="134">
        <v>2023</v>
      </c>
      <c r="D6" s="99">
        <f>B6</f>
        <v>2022</v>
      </c>
      <c r="E6" s="134">
        <f>C6</f>
        <v>2023</v>
      </c>
      <c r="F6" s="132" t="s">
        <v>1</v>
      </c>
      <c r="H6" s="25">
        <f>B6</f>
        <v>2022</v>
      </c>
      <c r="I6" s="134">
        <f>E6</f>
        <v>2023</v>
      </c>
      <c r="J6" s="99">
        <f>B6</f>
        <v>2022</v>
      </c>
      <c r="K6" s="134">
        <f>C6</f>
        <v>2023</v>
      </c>
      <c r="L6" s="259">
        <v>1000</v>
      </c>
      <c r="N6" s="25">
        <f>B6</f>
        <v>2022</v>
      </c>
      <c r="O6" s="134">
        <f>C6</f>
        <v>2023</v>
      </c>
      <c r="P6" s="132"/>
    </row>
    <row r="7" spans="1:16" ht="20.100000000000001" customHeight="1" x14ac:dyDescent="0.25">
      <c r="A7" s="8" t="s">
        <v>163</v>
      </c>
      <c r="B7" s="39">
        <v>227152.72000000006</v>
      </c>
      <c r="C7" s="147">
        <v>248609.51</v>
      </c>
      <c r="D7" s="247">
        <f>B7/$B$33</f>
        <v>8.8201823484757594E-2</v>
      </c>
      <c r="E7" s="246">
        <f>C7/$C$33</f>
        <v>9.7304609260831593E-2</v>
      </c>
      <c r="F7" s="52">
        <f>(C7-B7)/B7</f>
        <v>9.4459753772703867E-2</v>
      </c>
      <c r="H7" s="39">
        <v>64881.368999999984</v>
      </c>
      <c r="I7" s="147">
        <v>73372.16700000003</v>
      </c>
      <c r="J7" s="247">
        <f>H7/$H$33</f>
        <v>0.11162850804002765</v>
      </c>
      <c r="K7" s="246">
        <f>I7/$I$33</f>
        <v>0.12587332634572018</v>
      </c>
      <c r="L7" s="52">
        <f>(I7-H7)/H7</f>
        <v>0.1308665049900542</v>
      </c>
      <c r="N7" s="27">
        <f t="shared" ref="N7:N33" si="0">(H7/B7)*10</f>
        <v>2.8562884477016155</v>
      </c>
      <c r="O7" s="151">
        <f t="shared" ref="O7:O33" si="1">(I7/C7)*10</f>
        <v>2.9513017020145376</v>
      </c>
      <c r="P7" s="61">
        <f>(O7-N7)/N7</f>
        <v>3.3264586561408696E-2</v>
      </c>
    </row>
    <row r="8" spans="1:16" ht="20.100000000000001" customHeight="1" x14ac:dyDescent="0.25">
      <c r="A8" s="8" t="s">
        <v>161</v>
      </c>
      <c r="B8" s="19">
        <v>207491.61999999991</v>
      </c>
      <c r="C8" s="140">
        <v>198107.92000000007</v>
      </c>
      <c r="D8" s="247">
        <f t="shared" ref="D8:D32" si="2">B8/$B$33</f>
        <v>8.0567554911102929E-2</v>
      </c>
      <c r="E8" s="215">
        <f t="shared" ref="E8:E32" si="3">C8/$C$33</f>
        <v>7.7538521141351721E-2</v>
      </c>
      <c r="F8" s="52">
        <f t="shared" ref="F8:F33" si="4">(C8-B8)/B8</f>
        <v>-4.522447701743252E-2</v>
      </c>
      <c r="H8" s="19">
        <v>63480.925999999992</v>
      </c>
      <c r="I8" s="140">
        <v>61898.999000000011</v>
      </c>
      <c r="J8" s="247">
        <f t="shared" ref="J8:J32" si="5">H8/$H$33</f>
        <v>0.10921904342646348</v>
      </c>
      <c r="K8" s="215">
        <f t="shared" ref="K8:K32" si="6">I8/$I$33</f>
        <v>0.10619057907340267</v>
      </c>
      <c r="L8" s="52">
        <f t="shared" ref="L8:L33" si="7">(I8-H8)/H8</f>
        <v>-2.4919721555416215E-2</v>
      </c>
      <c r="N8" s="27">
        <f t="shared" si="0"/>
        <v>3.0594452922966249</v>
      </c>
      <c r="O8" s="152">
        <f t="shared" si="1"/>
        <v>3.1245090554683523</v>
      </c>
      <c r="P8" s="52">
        <f t="shared" ref="P8:P71" si="8">(O8-N8)/N8</f>
        <v>2.1266522835218352E-2</v>
      </c>
    </row>
    <row r="9" spans="1:16" ht="20.100000000000001" customHeight="1" x14ac:dyDescent="0.25">
      <c r="A9" s="8" t="s">
        <v>162</v>
      </c>
      <c r="B9" s="19">
        <v>169604.82999999996</v>
      </c>
      <c r="C9" s="140">
        <v>159016.36000000002</v>
      </c>
      <c r="D9" s="247">
        <f t="shared" si="2"/>
        <v>6.5856377497140753E-2</v>
      </c>
      <c r="E9" s="215">
        <f t="shared" si="3"/>
        <v>6.2238265848638417E-2</v>
      </c>
      <c r="F9" s="52">
        <f t="shared" si="4"/>
        <v>-6.2430238572804476E-2</v>
      </c>
      <c r="H9" s="19">
        <v>43902.50399999995</v>
      </c>
      <c r="I9" s="140">
        <v>44231.480999999985</v>
      </c>
      <c r="J9" s="247">
        <f t="shared" si="5"/>
        <v>7.5534334374808609E-2</v>
      </c>
      <c r="K9" s="215">
        <f t="shared" si="6"/>
        <v>7.5881139542566839E-2</v>
      </c>
      <c r="L9" s="52">
        <f t="shared" si="7"/>
        <v>7.4933539098370264E-3</v>
      </c>
      <c r="N9" s="27">
        <f t="shared" si="0"/>
        <v>2.5885173199371714</v>
      </c>
      <c r="O9" s="152">
        <f t="shared" si="1"/>
        <v>2.7815679468452164</v>
      </c>
      <c r="P9" s="52">
        <f t="shared" si="8"/>
        <v>7.457961568235931E-2</v>
      </c>
    </row>
    <row r="10" spans="1:16" ht="20.100000000000001" customHeight="1" x14ac:dyDescent="0.25">
      <c r="A10" s="8" t="s">
        <v>167</v>
      </c>
      <c r="B10" s="19">
        <v>333491.9699999998</v>
      </c>
      <c r="C10" s="140">
        <v>333813.12000000023</v>
      </c>
      <c r="D10" s="247">
        <f t="shared" si="2"/>
        <v>0.12949261567954834</v>
      </c>
      <c r="E10" s="215">
        <f t="shared" si="3"/>
        <v>0.13065290707398566</v>
      </c>
      <c r="F10" s="52">
        <f t="shared" si="4"/>
        <v>9.6299170262009889E-4</v>
      </c>
      <c r="H10" s="19">
        <v>46726.407999999945</v>
      </c>
      <c r="I10" s="140">
        <v>41945.409000000021</v>
      </c>
      <c r="J10" s="247">
        <f t="shared" si="5"/>
        <v>8.039286611091094E-2</v>
      </c>
      <c r="K10" s="215">
        <f t="shared" si="6"/>
        <v>7.1959277906589694E-2</v>
      </c>
      <c r="L10" s="52">
        <f t="shared" si="7"/>
        <v>-0.10231899272034625</v>
      </c>
      <c r="N10" s="27">
        <f t="shared" si="0"/>
        <v>1.4011254303964193</v>
      </c>
      <c r="O10" s="152">
        <f t="shared" si="1"/>
        <v>1.2565536369571093</v>
      </c>
      <c r="P10" s="52">
        <f t="shared" si="8"/>
        <v>-0.10318262041565147</v>
      </c>
    </row>
    <row r="11" spans="1:16" ht="20.100000000000001" customHeight="1" x14ac:dyDescent="0.25">
      <c r="A11" s="8" t="s">
        <v>166</v>
      </c>
      <c r="B11" s="19">
        <v>107434.85000000011</v>
      </c>
      <c r="C11" s="140">
        <v>107333.11000000002</v>
      </c>
      <c r="D11" s="247">
        <f t="shared" si="2"/>
        <v>4.1716206065291306E-2</v>
      </c>
      <c r="E11" s="215">
        <f t="shared" si="3"/>
        <v>4.2009681485233034E-2</v>
      </c>
      <c r="F11" s="52">
        <f t="shared" si="4"/>
        <v>-9.469925261690452E-4</v>
      </c>
      <c r="H11" s="19">
        <v>38289.323000000011</v>
      </c>
      <c r="I11" s="140">
        <v>37440.861999999986</v>
      </c>
      <c r="J11" s="247">
        <f t="shared" si="5"/>
        <v>6.5876846716238655E-2</v>
      </c>
      <c r="K11" s="215">
        <f t="shared" si="6"/>
        <v>6.4231520396434122E-2</v>
      </c>
      <c r="L11" s="52">
        <f t="shared" si="7"/>
        <v>-2.2159206105577384E-2</v>
      </c>
      <c r="N11" s="27">
        <f t="shared" si="0"/>
        <v>3.5639574123294233</v>
      </c>
      <c r="O11" s="152">
        <f t="shared" si="1"/>
        <v>3.4882863265585042</v>
      </c>
      <c r="P11" s="52">
        <f t="shared" si="8"/>
        <v>-2.1232320428166963E-2</v>
      </c>
    </row>
    <row r="12" spans="1:16" ht="20.100000000000001" customHeight="1" x14ac:dyDescent="0.25">
      <c r="A12" s="8" t="s">
        <v>169</v>
      </c>
      <c r="B12" s="19">
        <v>136801.21</v>
      </c>
      <c r="C12" s="140">
        <v>148613.43000000014</v>
      </c>
      <c r="D12" s="247">
        <f t="shared" si="2"/>
        <v>5.3118959688976002E-2</v>
      </c>
      <c r="E12" s="215">
        <f t="shared" si="3"/>
        <v>5.816660729133797E-2</v>
      </c>
      <c r="F12" s="52">
        <f t="shared" si="4"/>
        <v>8.6345873695124101E-2</v>
      </c>
      <c r="H12" s="19">
        <v>30004.460999999996</v>
      </c>
      <c r="I12" s="140">
        <v>33249.868999999984</v>
      </c>
      <c r="J12" s="247">
        <f t="shared" si="5"/>
        <v>5.1622727257422646E-2</v>
      </c>
      <c r="K12" s="215">
        <f t="shared" si="6"/>
        <v>5.7041679191367503E-2</v>
      </c>
      <c r="L12" s="52">
        <f t="shared" si="7"/>
        <v>0.10816418265270585</v>
      </c>
      <c r="N12" s="27">
        <f t="shared" si="0"/>
        <v>2.1932891529248897</v>
      </c>
      <c r="O12" s="152">
        <f t="shared" si="1"/>
        <v>2.2373394517574861</v>
      </c>
      <c r="P12" s="52">
        <f t="shared" si="8"/>
        <v>2.0084127427454111E-2</v>
      </c>
    </row>
    <row r="13" spans="1:16" ht="20.100000000000001" customHeight="1" x14ac:dyDescent="0.25">
      <c r="A13" s="8" t="s">
        <v>165</v>
      </c>
      <c r="B13" s="19">
        <v>158588.32999999993</v>
      </c>
      <c r="C13" s="140">
        <v>150088.38999999996</v>
      </c>
      <c r="D13" s="247">
        <f t="shared" si="2"/>
        <v>6.1578747062339727E-2</v>
      </c>
      <c r="E13" s="215">
        <f t="shared" si="3"/>
        <v>5.8743899795053289E-2</v>
      </c>
      <c r="F13" s="52">
        <f t="shared" si="4"/>
        <v>-5.3597512502969021E-2</v>
      </c>
      <c r="H13" s="19">
        <v>30415.35100000001</v>
      </c>
      <c r="I13" s="140">
        <v>29726.838999999996</v>
      </c>
      <c r="J13" s="247">
        <f t="shared" si="5"/>
        <v>5.2329664215990342E-2</v>
      </c>
      <c r="K13" s="215">
        <f t="shared" si="6"/>
        <v>5.099775922760575E-2</v>
      </c>
      <c r="L13" s="52">
        <f t="shared" si="7"/>
        <v>-2.2636990117260627E-2</v>
      </c>
      <c r="N13" s="27">
        <f t="shared" si="0"/>
        <v>1.9178807797522066</v>
      </c>
      <c r="O13" s="152">
        <f t="shared" si="1"/>
        <v>1.9806221520532006</v>
      </c>
      <c r="P13" s="52">
        <f t="shared" si="8"/>
        <v>3.2713906392607087E-2</v>
      </c>
    </row>
    <row r="14" spans="1:16" ht="20.100000000000001" customHeight="1" x14ac:dyDescent="0.25">
      <c r="A14" s="8" t="s">
        <v>160</v>
      </c>
      <c r="B14" s="19">
        <v>191510.15</v>
      </c>
      <c r="C14" s="140">
        <v>157295.17999999982</v>
      </c>
      <c r="D14" s="247">
        <f t="shared" si="2"/>
        <v>7.4362061109545352E-2</v>
      </c>
      <c r="E14" s="215">
        <f t="shared" si="3"/>
        <v>6.1564603978794513E-2</v>
      </c>
      <c r="F14" s="52">
        <f t="shared" si="4"/>
        <v>-0.17865878127086307</v>
      </c>
      <c r="H14" s="19">
        <v>32849.300999999992</v>
      </c>
      <c r="I14" s="140">
        <v>29048.284000000007</v>
      </c>
      <c r="J14" s="247">
        <f t="shared" si="5"/>
        <v>5.6517279417883252E-2</v>
      </c>
      <c r="K14" s="215">
        <f t="shared" si="6"/>
        <v>4.9833666923251176E-2</v>
      </c>
      <c r="L14" s="52">
        <f t="shared" si="7"/>
        <v>-0.11571074221640169</v>
      </c>
      <c r="N14" s="27">
        <f t="shared" si="0"/>
        <v>1.7152772842588235</v>
      </c>
      <c r="O14" s="152">
        <f t="shared" si="1"/>
        <v>1.8467370710278623</v>
      </c>
      <c r="P14" s="52">
        <f t="shared" si="8"/>
        <v>7.6640545511475699E-2</v>
      </c>
    </row>
    <row r="15" spans="1:16" ht="20.100000000000001" customHeight="1" x14ac:dyDescent="0.25">
      <c r="A15" s="8" t="s">
        <v>170</v>
      </c>
      <c r="B15" s="19">
        <v>84778.160000000018</v>
      </c>
      <c r="C15" s="140">
        <v>84869.419999999984</v>
      </c>
      <c r="D15" s="247">
        <f t="shared" si="2"/>
        <v>3.2918770700533707E-2</v>
      </c>
      <c r="E15" s="215">
        <f t="shared" si="3"/>
        <v>3.321749739699581E-2</v>
      </c>
      <c r="F15" s="52">
        <f t="shared" si="4"/>
        <v>1.0764564836033908E-3</v>
      </c>
      <c r="H15" s="19">
        <v>27642.629000000008</v>
      </c>
      <c r="I15" s="140">
        <v>28448.482999999993</v>
      </c>
      <c r="J15" s="247">
        <f t="shared" si="5"/>
        <v>4.7559191199772671E-2</v>
      </c>
      <c r="K15" s="215">
        <f t="shared" si="6"/>
        <v>4.8804680727225498E-2</v>
      </c>
      <c r="L15" s="52">
        <f t="shared" si="7"/>
        <v>2.9152581688231774E-2</v>
      </c>
      <c r="N15" s="27">
        <f t="shared" si="0"/>
        <v>3.2605837399632169</v>
      </c>
      <c r="O15" s="152">
        <f t="shared" si="1"/>
        <v>3.3520298595183045</v>
      </c>
      <c r="P15" s="52">
        <f t="shared" si="8"/>
        <v>2.8045934976084725E-2</v>
      </c>
    </row>
    <row r="16" spans="1:16" ht="20.100000000000001" customHeight="1" x14ac:dyDescent="0.25">
      <c r="A16" s="8" t="s">
        <v>171</v>
      </c>
      <c r="B16" s="19">
        <v>99663.05</v>
      </c>
      <c r="C16" s="140">
        <v>89270.049999999959</v>
      </c>
      <c r="D16" s="247">
        <f t="shared" si="2"/>
        <v>3.8698470104397469E-2</v>
      </c>
      <c r="E16" s="215">
        <f t="shared" si="3"/>
        <v>3.4939883570603937E-2</v>
      </c>
      <c r="F16" s="52">
        <f t="shared" si="4"/>
        <v>-0.10428137609675846</v>
      </c>
      <c r="H16" s="19">
        <v>22859.337</v>
      </c>
      <c r="I16" s="140">
        <v>21167.343000000001</v>
      </c>
      <c r="J16" s="247">
        <f t="shared" si="5"/>
        <v>3.9329529006920341E-2</v>
      </c>
      <c r="K16" s="215">
        <f t="shared" si="6"/>
        <v>3.6313550250066821E-2</v>
      </c>
      <c r="L16" s="52">
        <f t="shared" si="7"/>
        <v>-7.4017632269912231E-2</v>
      </c>
      <c r="N16" s="27">
        <f t="shared" si="0"/>
        <v>2.2936621947652611</v>
      </c>
      <c r="O16" s="152">
        <f t="shared" si="1"/>
        <v>2.3711584120318081</v>
      </c>
      <c r="P16" s="52">
        <f t="shared" si="8"/>
        <v>3.3787110169672625E-2</v>
      </c>
    </row>
    <row r="17" spans="1:16" ht="20.100000000000001" customHeight="1" x14ac:dyDescent="0.25">
      <c r="A17" s="8" t="s">
        <v>164</v>
      </c>
      <c r="B17" s="19">
        <v>46760.9</v>
      </c>
      <c r="C17" s="140">
        <v>87780.819999999978</v>
      </c>
      <c r="D17" s="247">
        <f t="shared" si="2"/>
        <v>1.8156932691752056E-2</v>
      </c>
      <c r="E17" s="215">
        <f t="shared" si="3"/>
        <v>3.4357005855067201E-2</v>
      </c>
      <c r="F17" s="52">
        <f t="shared" si="4"/>
        <v>0.87722691393878161</v>
      </c>
      <c r="H17" s="19">
        <v>11645.978000000006</v>
      </c>
      <c r="I17" s="140">
        <v>17018.425000000014</v>
      </c>
      <c r="J17" s="247">
        <f t="shared" si="5"/>
        <v>2.0036925373861734E-2</v>
      </c>
      <c r="K17" s="215">
        <f t="shared" si="6"/>
        <v>2.9195890642226281E-2</v>
      </c>
      <c r="L17" s="52">
        <f t="shared" si="7"/>
        <v>0.46131351098207507</v>
      </c>
      <c r="N17" s="27">
        <f t="shared" si="0"/>
        <v>2.4905376072744549</v>
      </c>
      <c r="O17" s="152">
        <f t="shared" si="1"/>
        <v>1.9387407180748617</v>
      </c>
      <c r="P17" s="52">
        <f t="shared" si="8"/>
        <v>-0.22155734070743777</v>
      </c>
    </row>
    <row r="18" spans="1:16" ht="20.100000000000001" customHeight="1" x14ac:dyDescent="0.25">
      <c r="A18" s="8" t="s">
        <v>173</v>
      </c>
      <c r="B18" s="19">
        <v>97366.530000000057</v>
      </c>
      <c r="C18" s="140">
        <v>97080.159999999974</v>
      </c>
      <c r="D18" s="247">
        <f t="shared" si="2"/>
        <v>3.7806747338897627E-2</v>
      </c>
      <c r="E18" s="215">
        <f t="shared" si="3"/>
        <v>3.7996724404384251E-2</v>
      </c>
      <c r="F18" s="52">
        <f t="shared" si="4"/>
        <v>-2.9411544192864065E-3</v>
      </c>
      <c r="H18" s="19">
        <v>14850.968999999992</v>
      </c>
      <c r="I18" s="140">
        <v>15239.452000000003</v>
      </c>
      <c r="J18" s="247">
        <f t="shared" si="5"/>
        <v>2.5551117955274663E-2</v>
      </c>
      <c r="K18" s="215">
        <f t="shared" si="6"/>
        <v>2.6143980658577766E-2</v>
      </c>
      <c r="L18" s="52">
        <f t="shared" si="7"/>
        <v>2.6158764455033963E-2</v>
      </c>
      <c r="N18" s="27">
        <f t="shared" si="0"/>
        <v>1.5252642771597165</v>
      </c>
      <c r="O18" s="152">
        <f t="shared" si="1"/>
        <v>1.5697802723028071</v>
      </c>
      <c r="P18" s="52">
        <f t="shared" si="8"/>
        <v>2.9185758697493729E-2</v>
      </c>
    </row>
    <row r="19" spans="1:16" ht="20.100000000000001" customHeight="1" x14ac:dyDescent="0.25">
      <c r="A19" s="8" t="s">
        <v>175</v>
      </c>
      <c r="B19" s="19">
        <v>36658.820000000007</v>
      </c>
      <c r="C19" s="140">
        <v>39537.950000000012</v>
      </c>
      <c r="D19" s="247">
        <f t="shared" si="2"/>
        <v>1.4234365191838783E-2</v>
      </c>
      <c r="E19" s="215">
        <f t="shared" si="3"/>
        <v>1.5474970268531953E-2</v>
      </c>
      <c r="F19" s="52">
        <f t="shared" si="4"/>
        <v>7.8538534519114481E-2</v>
      </c>
      <c r="H19" s="19">
        <v>9706.1810000000023</v>
      </c>
      <c r="I19" s="140">
        <v>11101.292000000001</v>
      </c>
      <c r="J19" s="247">
        <f t="shared" si="5"/>
        <v>1.6699501266634251E-2</v>
      </c>
      <c r="K19" s="215">
        <f t="shared" si="6"/>
        <v>1.9044776894420093E-2</v>
      </c>
      <c r="L19" s="52">
        <f t="shared" si="7"/>
        <v>0.14373428643047134</v>
      </c>
      <c r="N19" s="27">
        <f t="shared" si="0"/>
        <v>2.6477068820000209</v>
      </c>
      <c r="O19" s="152">
        <f t="shared" si="1"/>
        <v>2.8077560925642322</v>
      </c>
      <c r="P19" s="52">
        <f t="shared" si="8"/>
        <v>6.0448236038618271E-2</v>
      </c>
    </row>
    <row r="20" spans="1:16" ht="20.100000000000001" customHeight="1" x14ac:dyDescent="0.25">
      <c r="A20" s="8" t="s">
        <v>168</v>
      </c>
      <c r="B20" s="19">
        <v>61047.839999999967</v>
      </c>
      <c r="C20" s="140">
        <v>38349.919999999998</v>
      </c>
      <c r="D20" s="247">
        <f t="shared" si="2"/>
        <v>2.3704452263682865E-2</v>
      </c>
      <c r="E20" s="215">
        <f t="shared" si="3"/>
        <v>1.5009980836148023E-2</v>
      </c>
      <c r="F20" s="52">
        <f t="shared" si="4"/>
        <v>-0.37180545617993987</v>
      </c>
      <c r="H20" s="19">
        <v>16597.962999999992</v>
      </c>
      <c r="I20" s="140">
        <v>10544.087000000003</v>
      </c>
      <c r="J20" s="247">
        <f t="shared" si="5"/>
        <v>2.8556824166172896E-2</v>
      </c>
      <c r="K20" s="215">
        <f t="shared" si="6"/>
        <v>1.8088866095077517E-2</v>
      </c>
      <c r="L20" s="52">
        <f t="shared" si="7"/>
        <v>-0.36473608237348115</v>
      </c>
      <c r="N20" s="27">
        <f t="shared" si="0"/>
        <v>2.7188452531653868</v>
      </c>
      <c r="O20" s="152">
        <f t="shared" si="1"/>
        <v>2.7494417198262742</v>
      </c>
      <c r="P20" s="52">
        <f t="shared" si="8"/>
        <v>1.1253478521907681E-2</v>
      </c>
    </row>
    <row r="21" spans="1:16" ht="20.100000000000001" customHeight="1" x14ac:dyDescent="0.25">
      <c r="A21" s="8" t="s">
        <v>176</v>
      </c>
      <c r="B21" s="19">
        <v>44272.930000000008</v>
      </c>
      <c r="C21" s="140">
        <v>53993.599999999977</v>
      </c>
      <c r="D21" s="247">
        <f t="shared" si="2"/>
        <v>1.7190871220969878E-2</v>
      </c>
      <c r="E21" s="215">
        <f t="shared" si="3"/>
        <v>2.113284463891037E-2</v>
      </c>
      <c r="F21" s="52">
        <f t="shared" si="4"/>
        <v>0.21956238270202508</v>
      </c>
      <c r="H21" s="19">
        <v>9501.9149999999972</v>
      </c>
      <c r="I21" s="140">
        <v>10506.704999999998</v>
      </c>
      <c r="J21" s="247">
        <f t="shared" si="5"/>
        <v>1.63480612588979E-2</v>
      </c>
      <c r="K21" s="215">
        <f t="shared" si="6"/>
        <v>1.8024735555148715E-2</v>
      </c>
      <c r="L21" s="52">
        <f t="shared" si="7"/>
        <v>0.10574605224315321</v>
      </c>
      <c r="N21" s="27">
        <f t="shared" si="0"/>
        <v>2.1462132729864489</v>
      </c>
      <c r="O21" s="152">
        <f t="shared" si="1"/>
        <v>1.945916738280093</v>
      </c>
      <c r="P21" s="52">
        <f t="shared" si="8"/>
        <v>-9.3325550273782393E-2</v>
      </c>
    </row>
    <row r="22" spans="1:16" ht="20.100000000000001" customHeight="1" x14ac:dyDescent="0.25">
      <c r="A22" s="8" t="s">
        <v>177</v>
      </c>
      <c r="B22" s="19">
        <v>41219.560000000019</v>
      </c>
      <c r="C22" s="140">
        <v>46153.250000000022</v>
      </c>
      <c r="D22" s="247">
        <f t="shared" si="2"/>
        <v>1.6005268857178446E-2</v>
      </c>
      <c r="E22" s="215">
        <f t="shared" si="3"/>
        <v>1.8064168009371315E-2</v>
      </c>
      <c r="F22" s="52">
        <f t="shared" si="4"/>
        <v>0.11969293219044551</v>
      </c>
      <c r="H22" s="19">
        <v>9201.1300000000028</v>
      </c>
      <c r="I22" s="140">
        <v>10417.506999999996</v>
      </c>
      <c r="J22" s="247">
        <f t="shared" si="5"/>
        <v>1.5830560144042896E-2</v>
      </c>
      <c r="K22" s="215">
        <f t="shared" si="6"/>
        <v>1.7871712284575476E-2</v>
      </c>
      <c r="L22" s="52">
        <f t="shared" si="7"/>
        <v>0.13219865386099236</v>
      </c>
      <c r="N22" s="27">
        <f t="shared" si="0"/>
        <v>2.2322242158819741</v>
      </c>
      <c r="O22" s="152">
        <f t="shared" si="1"/>
        <v>2.2571556715940893</v>
      </c>
      <c r="P22" s="52">
        <f t="shared" si="8"/>
        <v>1.1168885067517523E-2</v>
      </c>
    </row>
    <row r="23" spans="1:16" ht="20.100000000000001" customHeight="1" x14ac:dyDescent="0.25">
      <c r="A23" s="8" t="s">
        <v>178</v>
      </c>
      <c r="B23" s="19">
        <v>41668.299999999981</v>
      </c>
      <c r="C23" s="140">
        <v>37426.059999999969</v>
      </c>
      <c r="D23" s="247">
        <f t="shared" si="2"/>
        <v>1.617951148245076E-2</v>
      </c>
      <c r="E23" s="215">
        <f t="shared" si="3"/>
        <v>1.4648386316647484E-2</v>
      </c>
      <c r="F23" s="52">
        <f t="shared" si="4"/>
        <v>-0.10180976905705331</v>
      </c>
      <c r="H23" s="19">
        <v>9558.2650000000012</v>
      </c>
      <c r="I23" s="140">
        <v>8570.8249999999971</v>
      </c>
      <c r="J23" s="247">
        <f t="shared" si="5"/>
        <v>1.6445011531757526E-2</v>
      </c>
      <c r="K23" s="215">
        <f t="shared" si="6"/>
        <v>1.4703644397978001E-2</v>
      </c>
      <c r="L23" s="52">
        <f t="shared" si="7"/>
        <v>-0.10330745171848699</v>
      </c>
      <c r="N23" s="27">
        <f t="shared" si="0"/>
        <v>2.2938936793677698</v>
      </c>
      <c r="O23" s="152">
        <f t="shared" si="1"/>
        <v>2.290068738200068</v>
      </c>
      <c r="P23" s="52">
        <f t="shared" si="8"/>
        <v>-1.6674448350003878E-3</v>
      </c>
    </row>
    <row r="24" spans="1:16" ht="20.100000000000001" customHeight="1" x14ac:dyDescent="0.25">
      <c r="A24" s="8" t="s">
        <v>179</v>
      </c>
      <c r="B24" s="19">
        <v>101503.23</v>
      </c>
      <c r="C24" s="140">
        <v>105332.20000000001</v>
      </c>
      <c r="D24" s="247">
        <f t="shared" si="2"/>
        <v>3.9412999217410864E-2</v>
      </c>
      <c r="E24" s="215">
        <f t="shared" si="3"/>
        <v>4.1226534590666969E-2</v>
      </c>
      <c r="F24" s="52">
        <f t="shared" si="4"/>
        <v>3.7722641929720031E-2</v>
      </c>
      <c r="H24" s="19">
        <v>7373.7989999999982</v>
      </c>
      <c r="I24" s="140">
        <v>7996.7120000000014</v>
      </c>
      <c r="J24" s="247">
        <f t="shared" si="5"/>
        <v>1.2686633985128272E-2</v>
      </c>
      <c r="K24" s="215">
        <f t="shared" si="6"/>
        <v>1.3718727147158357E-2</v>
      </c>
      <c r="L24" s="52">
        <f t="shared" si="7"/>
        <v>8.4476536450207459E-2</v>
      </c>
      <c r="N24" s="27">
        <f t="shared" si="0"/>
        <v>0.72645954222343445</v>
      </c>
      <c r="O24" s="152">
        <f t="shared" si="1"/>
        <v>0.7591896874839793</v>
      </c>
      <c r="P24" s="52">
        <f t="shared" si="8"/>
        <v>4.5054326302011963E-2</v>
      </c>
    </row>
    <row r="25" spans="1:16" ht="20.100000000000001" customHeight="1" x14ac:dyDescent="0.25">
      <c r="A25" s="8" t="s">
        <v>172</v>
      </c>
      <c r="B25" s="19">
        <v>21408.73</v>
      </c>
      <c r="C25" s="140">
        <v>34232.670000000006</v>
      </c>
      <c r="D25" s="247">
        <f t="shared" si="2"/>
        <v>8.312861164474869E-3</v>
      </c>
      <c r="E25" s="215">
        <f t="shared" si="3"/>
        <v>1.3398508280334859E-2</v>
      </c>
      <c r="F25" s="52">
        <f t="shared" si="4"/>
        <v>0.59900517218910254</v>
      </c>
      <c r="H25" s="19">
        <v>5421.6510000000053</v>
      </c>
      <c r="I25" s="140">
        <v>6965.8559999999979</v>
      </c>
      <c r="J25" s="247">
        <f t="shared" si="5"/>
        <v>9.3279599609515738E-3</v>
      </c>
      <c r="K25" s="215">
        <f t="shared" si="6"/>
        <v>1.1950246277519545E-2</v>
      </c>
      <c r="L25" s="52">
        <f t="shared" si="7"/>
        <v>0.28482191125913325</v>
      </c>
      <c r="N25" s="27">
        <f t="shared" si="0"/>
        <v>2.5324486786465172</v>
      </c>
      <c r="O25" s="152">
        <f t="shared" si="1"/>
        <v>2.0348561768626277</v>
      </c>
      <c r="P25" s="52">
        <f t="shared" si="8"/>
        <v>-0.19648670710666916</v>
      </c>
    </row>
    <row r="26" spans="1:16" ht="20.100000000000001" customHeight="1" x14ac:dyDescent="0.25">
      <c r="A26" s="8" t="s">
        <v>180</v>
      </c>
      <c r="B26" s="19">
        <v>26576.860000000008</v>
      </c>
      <c r="C26" s="140">
        <v>18758.960000000003</v>
      </c>
      <c r="D26" s="247">
        <f t="shared" si="2"/>
        <v>1.0319610148181871E-2</v>
      </c>
      <c r="E26" s="215">
        <f t="shared" si="3"/>
        <v>7.3421699473184658E-3</v>
      </c>
      <c r="F26" s="52">
        <f t="shared" si="4"/>
        <v>-0.29416191378515005</v>
      </c>
      <c r="H26" s="19">
        <v>7445.9439999999968</v>
      </c>
      <c r="I26" s="140">
        <v>6703.39</v>
      </c>
      <c r="J26" s="247">
        <f t="shared" si="5"/>
        <v>1.2810759582918102E-2</v>
      </c>
      <c r="K26" s="215">
        <f t="shared" si="6"/>
        <v>1.1499973785599612E-2</v>
      </c>
      <c r="L26" s="52">
        <f t="shared" si="7"/>
        <v>-9.9725971616224457E-2</v>
      </c>
      <c r="N26" s="27">
        <f t="shared" si="0"/>
        <v>2.8016643049630376</v>
      </c>
      <c r="O26" s="152">
        <f t="shared" si="1"/>
        <v>3.5734337084785079</v>
      </c>
      <c r="P26" s="52">
        <f t="shared" si="8"/>
        <v>0.27546819301238601</v>
      </c>
    </row>
    <row r="27" spans="1:16" ht="20.100000000000001" customHeight="1" x14ac:dyDescent="0.25">
      <c r="A27" s="8" t="s">
        <v>181</v>
      </c>
      <c r="B27" s="19">
        <v>14675.860000000008</v>
      </c>
      <c r="C27" s="140">
        <v>17935.629999999997</v>
      </c>
      <c r="D27" s="247">
        <f t="shared" si="2"/>
        <v>5.6985345066834989E-3</v>
      </c>
      <c r="E27" s="215">
        <f t="shared" si="3"/>
        <v>7.0199224035993176E-3</v>
      </c>
      <c r="F27" s="52">
        <f t="shared" si="4"/>
        <v>0.22211781796773666</v>
      </c>
      <c r="H27" s="19">
        <v>4129.8389999999999</v>
      </c>
      <c r="I27" s="140">
        <v>5546.4789999999985</v>
      </c>
      <c r="J27" s="247">
        <f t="shared" si="5"/>
        <v>7.1053951715402287E-3</v>
      </c>
      <c r="K27" s="215">
        <f t="shared" si="6"/>
        <v>9.5152397670997414E-3</v>
      </c>
      <c r="L27" s="52">
        <f t="shared" si="7"/>
        <v>0.34302547871720873</v>
      </c>
      <c r="N27" s="27">
        <f t="shared" si="0"/>
        <v>2.8140354296102563</v>
      </c>
      <c r="O27" s="152">
        <f t="shared" si="1"/>
        <v>3.0924361173819932</v>
      </c>
      <c r="P27" s="52">
        <f t="shared" si="8"/>
        <v>9.8932900716994648E-2</v>
      </c>
    </row>
    <row r="28" spans="1:16" ht="20.100000000000001" customHeight="1" x14ac:dyDescent="0.25">
      <c r="A28" s="8" t="s">
        <v>174</v>
      </c>
      <c r="B28" s="19">
        <v>2476.73</v>
      </c>
      <c r="C28" s="140">
        <v>2679.93</v>
      </c>
      <c r="D28" s="247">
        <f t="shared" si="2"/>
        <v>9.6169705684969842E-4</v>
      </c>
      <c r="E28" s="215">
        <f t="shared" si="3"/>
        <v>1.0489121735382544E-3</v>
      </c>
      <c r="F28" s="52">
        <f t="shared" si="4"/>
        <v>8.2043662409709506E-2</v>
      </c>
      <c r="H28" s="19">
        <v>4490.1259999999993</v>
      </c>
      <c r="I28" s="140">
        <v>5216.2680000000037</v>
      </c>
      <c r="J28" s="247">
        <f t="shared" si="5"/>
        <v>7.7252695807287488E-3</v>
      </c>
      <c r="K28" s="215">
        <f t="shared" si="6"/>
        <v>8.9487476125754521E-3</v>
      </c>
      <c r="L28" s="52">
        <f t="shared" si="7"/>
        <v>0.16171973793163141</v>
      </c>
      <c r="N28" s="27">
        <f t="shared" si="0"/>
        <v>18.129251068949781</v>
      </c>
      <c r="O28" s="152">
        <f t="shared" si="1"/>
        <v>19.464194960316142</v>
      </c>
      <c r="P28" s="52">
        <f t="shared" si="8"/>
        <v>7.3634806329795827E-2</v>
      </c>
    </row>
    <row r="29" spans="1:16" ht="20.100000000000001" customHeight="1" x14ac:dyDescent="0.25">
      <c r="A29" s="8" t="s">
        <v>182</v>
      </c>
      <c r="B29" s="19">
        <v>15035.53000000001</v>
      </c>
      <c r="C29" s="140">
        <v>14278.969999999996</v>
      </c>
      <c r="D29" s="247">
        <f t="shared" si="2"/>
        <v>5.8381918695923074E-3</v>
      </c>
      <c r="E29" s="215">
        <f t="shared" si="3"/>
        <v>5.5887226377508087E-3</v>
      </c>
      <c r="F29" s="52">
        <f>(C29-B29)/B29</f>
        <v>-5.031814641718739E-2</v>
      </c>
      <c r="H29" s="19">
        <v>5334.5889999999999</v>
      </c>
      <c r="I29" s="140">
        <v>5141.9979999999987</v>
      </c>
      <c r="J29" s="247">
        <f t="shared" si="5"/>
        <v>9.1781696387562856E-3</v>
      </c>
      <c r="K29" s="215">
        <f t="shared" si="6"/>
        <v>8.8213340124333531E-3</v>
      </c>
      <c r="L29" s="52">
        <f>(I29-H29)/H29</f>
        <v>-3.6102312661762934E-2</v>
      </c>
      <c r="N29" s="27">
        <f t="shared" si="0"/>
        <v>3.5479886641841003</v>
      </c>
      <c r="O29" s="152">
        <f t="shared" si="1"/>
        <v>3.601098678686208</v>
      </c>
      <c r="P29" s="52">
        <f>(O29-N29)/N29</f>
        <v>1.496904853114038E-2</v>
      </c>
    </row>
    <row r="30" spans="1:16" ht="20.100000000000001" customHeight="1" x14ac:dyDescent="0.25">
      <c r="A30" s="8" t="s">
        <v>184</v>
      </c>
      <c r="B30" s="19">
        <v>11138.669999999998</v>
      </c>
      <c r="C30" s="140">
        <v>12455.450000000006</v>
      </c>
      <c r="D30" s="247">
        <f t="shared" si="2"/>
        <v>4.325068197268184E-3</v>
      </c>
      <c r="E30" s="215">
        <f t="shared" si="3"/>
        <v>4.8750053665196696E-3</v>
      </c>
      <c r="F30" s="52">
        <f t="shared" si="4"/>
        <v>0.11821698640861146</v>
      </c>
      <c r="H30" s="19">
        <v>3776.4679999999998</v>
      </c>
      <c r="I30" s="140">
        <v>4169.16</v>
      </c>
      <c r="J30" s="247">
        <f t="shared" si="5"/>
        <v>6.4974197523623035E-3</v>
      </c>
      <c r="K30" s="215">
        <f t="shared" si="6"/>
        <v>7.1523856896242759E-3</v>
      </c>
      <c r="L30" s="52">
        <f t="shared" si="7"/>
        <v>0.10398393419459664</v>
      </c>
      <c r="N30" s="27">
        <f t="shared" si="0"/>
        <v>3.3904119612126049</v>
      </c>
      <c r="O30" s="152">
        <f t="shared" si="1"/>
        <v>3.3472576261797027</v>
      </c>
      <c r="P30" s="52">
        <f t="shared" si="8"/>
        <v>-1.2728345559950116E-2</v>
      </c>
    </row>
    <row r="31" spans="1:16" ht="20.100000000000001" customHeight="1" x14ac:dyDescent="0.25">
      <c r="A31" s="8" t="s">
        <v>196</v>
      </c>
      <c r="B31" s="19">
        <v>19023.379999999997</v>
      </c>
      <c r="C31" s="140">
        <v>15518.52999999999</v>
      </c>
      <c r="D31" s="247">
        <f t="shared" si="2"/>
        <v>7.3866463269445654E-3</v>
      </c>
      <c r="E31" s="215">
        <f t="shared" si="3"/>
        <v>6.0738806731588501E-3</v>
      </c>
      <c r="F31" s="52">
        <f t="shared" si="4"/>
        <v>-0.18423907843926832</v>
      </c>
      <c r="H31" s="19">
        <v>4577.9109999999991</v>
      </c>
      <c r="I31" s="140">
        <v>3851.3739999999971</v>
      </c>
      <c r="J31" s="247">
        <f t="shared" si="5"/>
        <v>7.8763038256796196E-3</v>
      </c>
      <c r="K31" s="215">
        <f t="shared" si="6"/>
        <v>6.607209193936185E-3</v>
      </c>
      <c r="L31" s="52">
        <f t="shared" si="7"/>
        <v>-0.15870492021360882</v>
      </c>
      <c r="N31" s="27">
        <f t="shared" si="0"/>
        <v>2.4064656228283301</v>
      </c>
      <c r="O31" s="152">
        <f t="shared" si="1"/>
        <v>2.4817904788662326</v>
      </c>
      <c r="P31" s="52">
        <f t="shared" si="8"/>
        <v>3.1301031406122004E-2</v>
      </c>
    </row>
    <row r="32" spans="1:16" ht="20.100000000000001" customHeight="1" thickBot="1" x14ac:dyDescent="0.3">
      <c r="A32" s="8" t="s">
        <v>17</v>
      </c>
      <c r="B32" s="19">
        <f>B33-SUM(B7:B31)</f>
        <v>278023.66000000201</v>
      </c>
      <c r="C32" s="140">
        <f>C33-SUM(C7:C31)</f>
        <v>256430.69999999739</v>
      </c>
      <c r="D32" s="247">
        <f t="shared" si="2"/>
        <v>0.10795465616219094</v>
      </c>
      <c r="E32" s="215">
        <f t="shared" si="3"/>
        <v>0.10036578675522619</v>
      </c>
      <c r="F32" s="52">
        <f t="shared" si="4"/>
        <v>-7.7665908002234288E-2</v>
      </c>
      <c r="H32" s="19">
        <f>H33-SUM(H7:H31)</f>
        <v>56561.46399999992</v>
      </c>
      <c r="I32" s="142">
        <f>I33-SUM(I7:I31)</f>
        <v>53385.540999999968</v>
      </c>
      <c r="J32" s="247">
        <f t="shared" si="5"/>
        <v>9.7314097038854519E-2</v>
      </c>
      <c r="K32" s="215">
        <f t="shared" si="6"/>
        <v>9.1585350401819518E-2</v>
      </c>
      <c r="L32" s="52">
        <f t="shared" si="7"/>
        <v>-5.6149943360729773E-2</v>
      </c>
      <c r="N32" s="27">
        <f t="shared" si="0"/>
        <v>2.0344118914195835</v>
      </c>
      <c r="O32" s="152">
        <f t="shared" si="1"/>
        <v>2.0818701114960305</v>
      </c>
      <c r="P32" s="52">
        <f t="shared" si="8"/>
        <v>2.3327734308184467E-2</v>
      </c>
    </row>
    <row r="33" spans="1:16" ht="26.25" customHeight="1" thickBot="1" x14ac:dyDescent="0.3">
      <c r="A33" s="12" t="s">
        <v>18</v>
      </c>
      <c r="B33" s="17">
        <v>2575374.4200000009</v>
      </c>
      <c r="C33" s="145">
        <v>2554961.2899999977</v>
      </c>
      <c r="D33" s="243">
        <f>SUM(D7:D32)</f>
        <v>1.0000000000000002</v>
      </c>
      <c r="E33" s="244">
        <f>SUM(E7:E32)</f>
        <v>1</v>
      </c>
      <c r="F33" s="57">
        <f t="shared" si="4"/>
        <v>-7.9262765994247714E-3</v>
      </c>
      <c r="G33" s="1"/>
      <c r="H33" s="17">
        <v>581225.80099999974</v>
      </c>
      <c r="I33" s="145">
        <v>582904.80699999991</v>
      </c>
      <c r="J33" s="243">
        <f>SUM(J7:J32)</f>
        <v>1</v>
      </c>
      <c r="K33" s="244">
        <f>SUM(K7:K32)</f>
        <v>1.0000000000000004</v>
      </c>
      <c r="L33" s="57">
        <f t="shared" si="7"/>
        <v>2.8887327388278988E-3</v>
      </c>
      <c r="N33" s="29">
        <f t="shared" si="0"/>
        <v>2.256859416193159</v>
      </c>
      <c r="O33" s="146">
        <f t="shared" si="1"/>
        <v>2.2814623817646975</v>
      </c>
      <c r="P33" s="57">
        <f t="shared" si="8"/>
        <v>1.0901416984598214E-2</v>
      </c>
    </row>
    <row r="35" spans="1:16" ht="15.75" thickBot="1" x14ac:dyDescent="0.3"/>
    <row r="36" spans="1:16" x14ac:dyDescent="0.25">
      <c r="A36" s="354" t="s">
        <v>2</v>
      </c>
      <c r="B36" s="342" t="s">
        <v>1</v>
      </c>
      <c r="C36" s="340"/>
      <c r="D36" s="342" t="s">
        <v>104</v>
      </c>
      <c r="E36" s="340"/>
      <c r="F36" s="130" t="s">
        <v>0</v>
      </c>
      <c r="H36" s="352" t="s">
        <v>19</v>
      </c>
      <c r="I36" s="353"/>
      <c r="J36" s="342" t="s">
        <v>104</v>
      </c>
      <c r="K36" s="343"/>
      <c r="L36" s="130" t="s">
        <v>0</v>
      </c>
      <c r="N36" s="350" t="s">
        <v>22</v>
      </c>
      <c r="O36" s="340"/>
      <c r="P36" s="130" t="s">
        <v>0</v>
      </c>
    </row>
    <row r="37" spans="1:16" x14ac:dyDescent="0.25">
      <c r="A37" s="355"/>
      <c r="B37" s="345" t="str">
        <f>B5</f>
        <v>jan-dez</v>
      </c>
      <c r="C37" s="347"/>
      <c r="D37" s="345" t="str">
        <f>B5</f>
        <v>jan-dez</v>
      </c>
      <c r="E37" s="347"/>
      <c r="F37" s="131" t="str">
        <f>F5</f>
        <v>2023/2022</v>
      </c>
      <c r="H37" s="348" t="str">
        <f>B5</f>
        <v>jan-dez</v>
      </c>
      <c r="I37" s="347"/>
      <c r="J37" s="345" t="str">
        <f>B5</f>
        <v>jan-dez</v>
      </c>
      <c r="K37" s="346"/>
      <c r="L37" s="131" t="str">
        <f>F37</f>
        <v>2023/2022</v>
      </c>
      <c r="N37" s="348" t="str">
        <f>B5</f>
        <v>jan-dez</v>
      </c>
      <c r="O37" s="346"/>
      <c r="P37" s="131" t="str">
        <f>P5</f>
        <v>2023/2022</v>
      </c>
    </row>
    <row r="38" spans="1:16" ht="19.5" customHeight="1" thickBot="1" x14ac:dyDescent="0.3">
      <c r="A38" s="356"/>
      <c r="B38" s="99">
        <f>B6</f>
        <v>2022</v>
      </c>
      <c r="C38" s="134">
        <f>C6</f>
        <v>2023</v>
      </c>
      <c r="D38" s="99">
        <f>B6</f>
        <v>2022</v>
      </c>
      <c r="E38" s="134">
        <f>C6</f>
        <v>2023</v>
      </c>
      <c r="F38" s="132" t="s">
        <v>1</v>
      </c>
      <c r="H38" s="25">
        <f>B6</f>
        <v>2022</v>
      </c>
      <c r="I38" s="134">
        <f>C6</f>
        <v>2023</v>
      </c>
      <c r="J38" s="99">
        <f>B6</f>
        <v>2022</v>
      </c>
      <c r="K38" s="134">
        <f>C6</f>
        <v>2023</v>
      </c>
      <c r="L38" s="259">
        <v>1000</v>
      </c>
      <c r="N38" s="25">
        <f>B6</f>
        <v>2022</v>
      </c>
      <c r="O38" s="134">
        <f>C6</f>
        <v>2023</v>
      </c>
      <c r="P38" s="132"/>
    </row>
    <row r="39" spans="1:16" ht="20.100000000000001" customHeight="1" x14ac:dyDescent="0.25">
      <c r="A39" s="38" t="s">
        <v>169</v>
      </c>
      <c r="B39" s="39">
        <v>136801.21</v>
      </c>
      <c r="C39" s="147">
        <v>148613.43000000014</v>
      </c>
      <c r="D39" s="247">
        <f t="shared" ref="D39:D61" si="9">B39/$B$62</f>
        <v>0.13964233097328316</v>
      </c>
      <c r="E39" s="246">
        <f t="shared" ref="E39:E61" si="10">C39/$C$62</f>
        <v>0.15432474177344863</v>
      </c>
      <c r="F39" s="52">
        <f>(C39-B39)/B39</f>
        <v>8.6345873695124101E-2</v>
      </c>
      <c r="H39" s="39">
        <v>30004.460999999996</v>
      </c>
      <c r="I39" s="147">
        <v>33249.868999999984</v>
      </c>
      <c r="J39" s="247">
        <f t="shared" ref="J39:J61" si="11">H39/$H$62</f>
        <v>0.14606892898730842</v>
      </c>
      <c r="K39" s="246">
        <f t="shared" ref="K39:K61" si="12">I39/$I$62</f>
        <v>0.16323806146492481</v>
      </c>
      <c r="L39" s="52">
        <f>(I39-H39)/H39</f>
        <v>0.10816418265270585</v>
      </c>
      <c r="N39" s="27">
        <f t="shared" ref="N39:N62" si="13">(H39/B39)*10</f>
        <v>2.1932891529248897</v>
      </c>
      <c r="O39" s="151">
        <f t="shared" ref="O39:O62" si="14">(I39/C39)*10</f>
        <v>2.2373394517574861</v>
      </c>
      <c r="P39" s="61">
        <f t="shared" si="8"/>
        <v>2.0084127427454111E-2</v>
      </c>
    </row>
    <row r="40" spans="1:16" ht="20.100000000000001" customHeight="1" x14ac:dyDescent="0.25">
      <c r="A40" s="38" t="s">
        <v>165</v>
      </c>
      <c r="B40" s="19">
        <v>158588.32999999993</v>
      </c>
      <c r="C40" s="140">
        <v>150088.38999999996</v>
      </c>
      <c r="D40" s="247">
        <f t="shared" si="9"/>
        <v>0.16188193120777397</v>
      </c>
      <c r="E40" s="215">
        <f t="shared" si="10"/>
        <v>0.15585638545549096</v>
      </c>
      <c r="F40" s="52">
        <f t="shared" ref="F40:F62" si="15">(C40-B40)/B40</f>
        <v>-5.3597512502969021E-2</v>
      </c>
      <c r="H40" s="19">
        <v>30415.35100000001</v>
      </c>
      <c r="I40" s="140">
        <v>29726.838999999996</v>
      </c>
      <c r="J40" s="247">
        <f t="shared" si="11"/>
        <v>0.14806924028207213</v>
      </c>
      <c r="K40" s="215">
        <f t="shared" si="12"/>
        <v>0.14594197564627776</v>
      </c>
      <c r="L40" s="52">
        <f t="shared" ref="L40:L62" si="16">(I40-H40)/H40</f>
        <v>-2.2636990117260627E-2</v>
      </c>
      <c r="N40" s="27">
        <f t="shared" si="13"/>
        <v>1.9178807797522066</v>
      </c>
      <c r="O40" s="152">
        <f t="shared" si="14"/>
        <v>1.9806221520532006</v>
      </c>
      <c r="P40" s="52">
        <f t="shared" si="8"/>
        <v>3.2713906392607087E-2</v>
      </c>
    </row>
    <row r="41" spans="1:16" ht="20.100000000000001" customHeight="1" x14ac:dyDescent="0.25">
      <c r="A41" s="38" t="s">
        <v>160</v>
      </c>
      <c r="B41" s="19">
        <v>191510.15</v>
      </c>
      <c r="C41" s="140">
        <v>157295.17999999982</v>
      </c>
      <c r="D41" s="247">
        <f t="shared" si="9"/>
        <v>0.19548747961398222</v>
      </c>
      <c r="E41" s="215">
        <f t="shared" si="10"/>
        <v>0.16334013713099868</v>
      </c>
      <c r="F41" s="52">
        <f t="shared" si="15"/>
        <v>-0.17865878127086307</v>
      </c>
      <c r="H41" s="19">
        <v>32849.300999999992</v>
      </c>
      <c r="I41" s="140">
        <v>29048.284000000007</v>
      </c>
      <c r="J41" s="247">
        <f t="shared" si="11"/>
        <v>0.15991829398474178</v>
      </c>
      <c r="K41" s="215">
        <f t="shared" si="12"/>
        <v>0.14261065416656515</v>
      </c>
      <c r="L41" s="52">
        <f t="shared" si="16"/>
        <v>-0.11571074221640169</v>
      </c>
      <c r="N41" s="27">
        <f t="shared" si="13"/>
        <v>1.7152772842588235</v>
      </c>
      <c r="O41" s="152">
        <f t="shared" si="14"/>
        <v>1.8467370710278623</v>
      </c>
      <c r="P41" s="52">
        <f t="shared" si="8"/>
        <v>7.6640545511475699E-2</v>
      </c>
    </row>
    <row r="42" spans="1:16" ht="20.100000000000001" customHeight="1" x14ac:dyDescent="0.25">
      <c r="A42" s="38" t="s">
        <v>171</v>
      </c>
      <c r="B42" s="19">
        <v>99663.05</v>
      </c>
      <c r="C42" s="140">
        <v>89270.049999999959</v>
      </c>
      <c r="D42" s="247">
        <f t="shared" si="9"/>
        <v>0.1017328765871798</v>
      </c>
      <c r="E42" s="215">
        <f t="shared" si="10"/>
        <v>9.27007566836512E-2</v>
      </c>
      <c r="F42" s="52">
        <f t="shared" si="15"/>
        <v>-0.10428137609675846</v>
      </c>
      <c r="H42" s="19">
        <v>22859.337</v>
      </c>
      <c r="I42" s="140">
        <v>21167.343000000001</v>
      </c>
      <c r="J42" s="247">
        <f t="shared" si="11"/>
        <v>0.111284747723012</v>
      </c>
      <c r="K42" s="215">
        <f t="shared" si="12"/>
        <v>0.10391968875676315</v>
      </c>
      <c r="L42" s="52">
        <f t="shared" si="16"/>
        <v>-7.4017632269912231E-2</v>
      </c>
      <c r="N42" s="27">
        <f t="shared" si="13"/>
        <v>2.2936621947652611</v>
      </c>
      <c r="O42" s="152">
        <f t="shared" si="14"/>
        <v>2.3711584120318081</v>
      </c>
      <c r="P42" s="52">
        <f t="shared" si="8"/>
        <v>3.3787110169672625E-2</v>
      </c>
    </row>
    <row r="43" spans="1:16" ht="20.100000000000001" customHeight="1" x14ac:dyDescent="0.25">
      <c r="A43" s="38" t="s">
        <v>164</v>
      </c>
      <c r="B43" s="19">
        <v>46760.9</v>
      </c>
      <c r="C43" s="140">
        <v>87780.819999999978</v>
      </c>
      <c r="D43" s="247">
        <f t="shared" si="9"/>
        <v>4.7732041802909464E-2</v>
      </c>
      <c r="E43" s="215">
        <f t="shared" si="10"/>
        <v>9.1154294596131447E-2</v>
      </c>
      <c r="F43" s="52">
        <f t="shared" si="15"/>
        <v>0.87722691393878161</v>
      </c>
      <c r="H43" s="19">
        <v>11645.978000000006</v>
      </c>
      <c r="I43" s="140">
        <v>17018.425000000014</v>
      </c>
      <c r="J43" s="247">
        <f t="shared" si="11"/>
        <v>5.6695420506629242E-2</v>
      </c>
      <c r="K43" s="215">
        <f t="shared" si="12"/>
        <v>8.3550846657056491E-2</v>
      </c>
      <c r="L43" s="52">
        <f t="shared" si="16"/>
        <v>0.46131351098207507</v>
      </c>
      <c r="N43" s="27">
        <f t="shared" si="13"/>
        <v>2.4905376072744549</v>
      </c>
      <c r="O43" s="152">
        <f t="shared" si="14"/>
        <v>1.9387407180748617</v>
      </c>
      <c r="P43" s="52">
        <f t="shared" si="8"/>
        <v>-0.22155734070743777</v>
      </c>
    </row>
    <row r="44" spans="1:16" ht="20.100000000000001" customHeight="1" x14ac:dyDescent="0.25">
      <c r="A44" s="38" t="s">
        <v>173</v>
      </c>
      <c r="B44" s="19">
        <v>97366.530000000057</v>
      </c>
      <c r="C44" s="140">
        <v>97080.159999999974</v>
      </c>
      <c r="D44" s="247">
        <f t="shared" si="9"/>
        <v>9.9388661898386063E-2</v>
      </c>
      <c r="E44" s="215">
        <f t="shared" si="10"/>
        <v>0.10081101434321958</v>
      </c>
      <c r="F44" s="52">
        <f t="shared" si="15"/>
        <v>-2.9411544192864065E-3</v>
      </c>
      <c r="H44" s="19">
        <v>14850.968999999994</v>
      </c>
      <c r="I44" s="140">
        <v>15239.452000000003</v>
      </c>
      <c r="J44" s="247">
        <f t="shared" si="11"/>
        <v>7.2298087149564802E-2</v>
      </c>
      <c r="K44" s="215">
        <f t="shared" si="12"/>
        <v>7.4817094836306663E-2</v>
      </c>
      <c r="L44" s="52">
        <f t="shared" si="16"/>
        <v>2.6158764455033838E-2</v>
      </c>
      <c r="N44" s="27">
        <f t="shared" si="13"/>
        <v>1.5252642771597165</v>
      </c>
      <c r="O44" s="152">
        <f t="shared" si="14"/>
        <v>1.5697802723028071</v>
      </c>
      <c r="P44" s="52">
        <f t="shared" si="8"/>
        <v>2.9185758697493729E-2</v>
      </c>
    </row>
    <row r="45" spans="1:16" ht="20.100000000000001" customHeight="1" x14ac:dyDescent="0.25">
      <c r="A45" s="38" t="s">
        <v>168</v>
      </c>
      <c r="B45" s="19">
        <v>61047.839999999967</v>
      </c>
      <c r="C45" s="140">
        <v>38349.919999999998</v>
      </c>
      <c r="D45" s="247">
        <f t="shared" si="9"/>
        <v>6.2315696465579724E-2</v>
      </c>
      <c r="E45" s="215">
        <f t="shared" si="10"/>
        <v>3.9823732626535893E-2</v>
      </c>
      <c r="F45" s="52">
        <f t="shared" si="15"/>
        <v>-0.37180545617993987</v>
      </c>
      <c r="H45" s="19">
        <v>16597.962999999992</v>
      </c>
      <c r="I45" s="140">
        <v>10544.087000000003</v>
      </c>
      <c r="J45" s="247">
        <f t="shared" si="11"/>
        <v>8.0802873905349334E-2</v>
      </c>
      <c r="K45" s="215">
        <f t="shared" si="12"/>
        <v>5.1765506859516225E-2</v>
      </c>
      <c r="L45" s="52">
        <f t="shared" si="16"/>
        <v>-0.36473608237348115</v>
      </c>
      <c r="N45" s="27">
        <f t="shared" si="13"/>
        <v>2.7188452531653868</v>
      </c>
      <c r="O45" s="152">
        <f t="shared" si="14"/>
        <v>2.7494417198262742</v>
      </c>
      <c r="P45" s="52">
        <f t="shared" si="8"/>
        <v>1.1253478521907681E-2</v>
      </c>
    </row>
    <row r="46" spans="1:16" ht="20.100000000000001" customHeight="1" x14ac:dyDescent="0.25">
      <c r="A46" s="38" t="s">
        <v>177</v>
      </c>
      <c r="B46" s="19">
        <v>41219.560000000019</v>
      </c>
      <c r="C46" s="140">
        <v>46153.250000000022</v>
      </c>
      <c r="D46" s="247">
        <f t="shared" si="9"/>
        <v>4.2075617899089535E-2</v>
      </c>
      <c r="E46" s="215">
        <f t="shared" si="10"/>
        <v>4.7926949726248932E-2</v>
      </c>
      <c r="F46" s="52">
        <f t="shared" si="15"/>
        <v>0.11969293219044551</v>
      </c>
      <c r="H46" s="19">
        <v>9201.1300000000028</v>
      </c>
      <c r="I46" s="140">
        <v>10417.506999999996</v>
      </c>
      <c r="J46" s="247">
        <f t="shared" si="11"/>
        <v>4.4793312720164971E-2</v>
      </c>
      <c r="K46" s="215">
        <f t="shared" si="12"/>
        <v>5.1144070612046157E-2</v>
      </c>
      <c r="L46" s="52">
        <f t="shared" si="16"/>
        <v>0.13219865386099236</v>
      </c>
      <c r="N46" s="27">
        <f t="shared" si="13"/>
        <v>2.2322242158819741</v>
      </c>
      <c r="O46" s="152">
        <f t="shared" si="14"/>
        <v>2.2571556715940893</v>
      </c>
      <c r="P46" s="52">
        <f t="shared" si="8"/>
        <v>1.1168885067517523E-2</v>
      </c>
    </row>
    <row r="47" spans="1:16" ht="20.100000000000001" customHeight="1" x14ac:dyDescent="0.25">
      <c r="A47" s="38" t="s">
        <v>178</v>
      </c>
      <c r="B47" s="19">
        <v>41668.299999999981</v>
      </c>
      <c r="C47" s="140">
        <v>37426.059999999969</v>
      </c>
      <c r="D47" s="247">
        <f t="shared" si="9"/>
        <v>4.2533677441113658E-2</v>
      </c>
      <c r="E47" s="215">
        <f t="shared" si="10"/>
        <v>3.8864368079638459E-2</v>
      </c>
      <c r="F47" s="52">
        <f t="shared" si="15"/>
        <v>-0.10180976905705331</v>
      </c>
      <c r="H47" s="19">
        <v>9558.2650000000031</v>
      </c>
      <c r="I47" s="140">
        <v>8570.8249999999971</v>
      </c>
      <c r="J47" s="247">
        <f t="shared" si="11"/>
        <v>4.6531931752644258E-2</v>
      </c>
      <c r="K47" s="215">
        <f t="shared" si="12"/>
        <v>4.20779058755123E-2</v>
      </c>
      <c r="L47" s="52">
        <f t="shared" si="16"/>
        <v>-0.10330745171848715</v>
      </c>
      <c r="N47" s="27">
        <f t="shared" si="13"/>
        <v>2.2938936793677707</v>
      </c>
      <c r="O47" s="152">
        <f t="shared" si="14"/>
        <v>2.290068738200068</v>
      </c>
      <c r="P47" s="52">
        <f t="shared" si="8"/>
        <v>-1.6674448350007742E-3</v>
      </c>
    </row>
    <row r="48" spans="1:16" ht="20.100000000000001" customHeight="1" x14ac:dyDescent="0.25">
      <c r="A48" s="38" t="s">
        <v>172</v>
      </c>
      <c r="B48" s="19">
        <v>21408.73</v>
      </c>
      <c r="C48" s="140">
        <v>34232.670000000006</v>
      </c>
      <c r="D48" s="247">
        <f t="shared" si="9"/>
        <v>2.1853351738465296E-2</v>
      </c>
      <c r="E48" s="215">
        <f t="shared" si="10"/>
        <v>3.5548254003461718E-2</v>
      </c>
      <c r="F48" s="52">
        <f t="shared" si="15"/>
        <v>0.59900517218910254</v>
      </c>
      <c r="H48" s="19">
        <v>5421.6510000000053</v>
      </c>
      <c r="I48" s="140">
        <v>6965.8559999999979</v>
      </c>
      <c r="J48" s="247">
        <f t="shared" si="11"/>
        <v>2.6393900390777578E-2</v>
      </c>
      <c r="K48" s="215">
        <f t="shared" si="12"/>
        <v>3.4198415334623283E-2</v>
      </c>
      <c r="L48" s="52">
        <f t="shared" si="16"/>
        <v>0.28482191125913325</v>
      </c>
      <c r="N48" s="27">
        <f t="shared" si="13"/>
        <v>2.5324486786465172</v>
      </c>
      <c r="O48" s="152">
        <f t="shared" si="14"/>
        <v>2.0348561768626277</v>
      </c>
      <c r="P48" s="52">
        <f t="shared" si="8"/>
        <v>-0.19648670710666916</v>
      </c>
    </row>
    <row r="49" spans="1:16" ht="20.100000000000001" customHeight="1" x14ac:dyDescent="0.25">
      <c r="A49" s="38" t="s">
        <v>181</v>
      </c>
      <c r="B49" s="19">
        <v>14675.860000000008</v>
      </c>
      <c r="C49" s="140">
        <v>17935.629999999997</v>
      </c>
      <c r="D49" s="247">
        <f t="shared" si="9"/>
        <v>1.4980651848310175E-2</v>
      </c>
      <c r="E49" s="215">
        <f t="shared" si="10"/>
        <v>1.8624908046965309E-2</v>
      </c>
      <c r="F49" s="52">
        <f t="shared" si="15"/>
        <v>0.22211781796773666</v>
      </c>
      <c r="H49" s="19">
        <v>4129.8390000000009</v>
      </c>
      <c r="I49" s="140">
        <v>5546.4789999999985</v>
      </c>
      <c r="J49" s="247">
        <f t="shared" si="11"/>
        <v>2.0105049033209331E-2</v>
      </c>
      <c r="K49" s="215">
        <f t="shared" si="12"/>
        <v>2.7230076603186461E-2</v>
      </c>
      <c r="L49" s="52">
        <f t="shared" si="16"/>
        <v>0.3430254787172084</v>
      </c>
      <c r="N49" s="27">
        <f t="shared" si="13"/>
        <v>2.8140354296102572</v>
      </c>
      <c r="O49" s="152">
        <f t="shared" si="14"/>
        <v>3.0924361173819932</v>
      </c>
      <c r="P49" s="52">
        <f t="shared" si="8"/>
        <v>9.8932900716994301E-2</v>
      </c>
    </row>
    <row r="50" spans="1:16" ht="20.100000000000001" customHeight="1" x14ac:dyDescent="0.25">
      <c r="A50" s="38" t="s">
        <v>183</v>
      </c>
      <c r="B50" s="19">
        <v>18000.910000000011</v>
      </c>
      <c r="C50" s="140">
        <v>12282.679999999995</v>
      </c>
      <c r="D50" s="247">
        <f t="shared" si="9"/>
        <v>1.8374757299590289E-2</v>
      </c>
      <c r="E50" s="215">
        <f t="shared" si="10"/>
        <v>1.2754711463734466E-2</v>
      </c>
      <c r="F50" s="52">
        <f t="shared" si="15"/>
        <v>-0.31766338479554712</v>
      </c>
      <c r="H50" s="19">
        <v>5239.5759999999991</v>
      </c>
      <c r="I50" s="140">
        <v>3760.4069999999997</v>
      </c>
      <c r="J50" s="247">
        <f t="shared" si="11"/>
        <v>2.5507515521362156E-2</v>
      </c>
      <c r="K50" s="215">
        <f t="shared" si="12"/>
        <v>1.8461472705325055E-2</v>
      </c>
      <c r="L50" s="52">
        <f t="shared" si="16"/>
        <v>-0.28230700346745607</v>
      </c>
      <c r="N50" s="27">
        <f t="shared" si="13"/>
        <v>2.9107284020641155</v>
      </c>
      <c r="O50" s="152">
        <f t="shared" si="14"/>
        <v>3.0615525276242654</v>
      </c>
      <c r="P50" s="52">
        <f t="shared" si="8"/>
        <v>5.181662619335916E-2</v>
      </c>
    </row>
    <row r="51" spans="1:16" ht="20.100000000000001" customHeight="1" x14ac:dyDescent="0.25">
      <c r="A51" s="38" t="s">
        <v>185</v>
      </c>
      <c r="B51" s="19">
        <v>16850.310000000009</v>
      </c>
      <c r="C51" s="140">
        <v>15421.980000000001</v>
      </c>
      <c r="D51" s="247">
        <f t="shared" si="9"/>
        <v>1.7200261357501325E-2</v>
      </c>
      <c r="E51" s="215">
        <f t="shared" si="10"/>
        <v>1.6014656825667016E-2</v>
      </c>
      <c r="F51" s="52">
        <f t="shared" si="15"/>
        <v>-8.4765799560958019E-2</v>
      </c>
      <c r="H51" s="19">
        <v>3873.7610000000004</v>
      </c>
      <c r="I51" s="140">
        <v>3480.8140000000012</v>
      </c>
      <c r="J51" s="247">
        <f t="shared" si="11"/>
        <v>1.8858399770047694E-2</v>
      </c>
      <c r="K51" s="215">
        <f t="shared" si="12"/>
        <v>1.7088829122303344E-2</v>
      </c>
      <c r="L51" s="52">
        <f t="shared" si="16"/>
        <v>-0.10143811143743746</v>
      </c>
      <c r="N51" s="27">
        <f t="shared" si="13"/>
        <v>2.2989256577475419</v>
      </c>
      <c r="O51" s="152">
        <f t="shared" si="14"/>
        <v>2.2570474089578645</v>
      </c>
      <c r="P51" s="52">
        <f t="shared" si="8"/>
        <v>-1.8216443254067276E-2</v>
      </c>
    </row>
    <row r="52" spans="1:16" ht="20.100000000000001" customHeight="1" x14ac:dyDescent="0.25">
      <c r="A52" s="38" t="s">
        <v>186</v>
      </c>
      <c r="B52" s="19">
        <v>7605.5799999999981</v>
      </c>
      <c r="C52" s="140">
        <v>9515.4400000000023</v>
      </c>
      <c r="D52" s="247">
        <f t="shared" si="9"/>
        <v>7.7635345447878909E-3</v>
      </c>
      <c r="E52" s="215">
        <f t="shared" si="10"/>
        <v>9.881124612094231E-3</v>
      </c>
      <c r="F52" s="52">
        <f t="shared" si="15"/>
        <v>0.25111299861417602</v>
      </c>
      <c r="H52" s="19">
        <v>2224.1389999999997</v>
      </c>
      <c r="I52" s="140">
        <v>2827.3889999999988</v>
      </c>
      <c r="J52" s="247">
        <f t="shared" si="11"/>
        <v>1.0827643317735424E-2</v>
      </c>
      <c r="K52" s="215">
        <f t="shared" si="12"/>
        <v>1.3880881737225861E-2</v>
      </c>
      <c r="L52" s="52">
        <f t="shared" si="16"/>
        <v>0.27122855181263367</v>
      </c>
      <c r="N52" s="27">
        <f t="shared" ref="N52" si="17">(H52/B52)*10</f>
        <v>2.9243515944872058</v>
      </c>
      <c r="O52" s="152">
        <f t="shared" ref="O52" si="18">(I52/C52)*10</f>
        <v>2.9713696896832915</v>
      </c>
      <c r="P52" s="52">
        <f t="shared" ref="P52" si="19">(O52-N52)/N52</f>
        <v>1.6078126612655293E-2</v>
      </c>
    </row>
    <row r="53" spans="1:16" ht="20.100000000000001" customHeight="1" x14ac:dyDescent="0.25">
      <c r="A53" s="38" t="s">
        <v>189</v>
      </c>
      <c r="B53" s="19">
        <v>8197.1000000000022</v>
      </c>
      <c r="C53" s="140">
        <v>5758.5899999999974</v>
      </c>
      <c r="D53" s="247">
        <f t="shared" si="9"/>
        <v>8.3673393767577028E-3</v>
      </c>
      <c r="E53" s="215">
        <f t="shared" si="10"/>
        <v>5.9798963978501965E-3</v>
      </c>
      <c r="F53" s="52">
        <f t="shared" si="15"/>
        <v>-0.29748447621719926</v>
      </c>
      <c r="H53" s="19">
        <v>1635.1599999999996</v>
      </c>
      <c r="I53" s="140">
        <v>1452.7810000000009</v>
      </c>
      <c r="J53" s="247">
        <f t="shared" si="11"/>
        <v>7.9603519597598246E-3</v>
      </c>
      <c r="K53" s="215">
        <f t="shared" si="12"/>
        <v>7.1323334889853299E-3</v>
      </c>
      <c r="L53" s="52">
        <f t="shared" si="16"/>
        <v>-0.11153587416521858</v>
      </c>
      <c r="N53" s="27">
        <f t="shared" ref="N53" si="20">(H53/B53)*10</f>
        <v>1.9948030400995465</v>
      </c>
      <c r="O53" s="152">
        <f t="shared" ref="O53" si="21">(I53/C53)*10</f>
        <v>2.5228067981919211</v>
      </c>
      <c r="P53" s="52">
        <f t="shared" ref="P53" si="22">(O53-N53)/N53</f>
        <v>0.26468966984631515</v>
      </c>
    </row>
    <row r="54" spans="1:16" ht="20.100000000000001" customHeight="1" x14ac:dyDescent="0.25">
      <c r="A54" s="38" t="s">
        <v>190</v>
      </c>
      <c r="B54" s="19">
        <v>5276.7099999999982</v>
      </c>
      <c r="C54" s="140">
        <v>4624.4099999999989</v>
      </c>
      <c r="D54" s="247">
        <f t="shared" si="9"/>
        <v>5.3862980032854443E-3</v>
      </c>
      <c r="E54" s="215">
        <f t="shared" si="10"/>
        <v>4.8021291151449288E-3</v>
      </c>
      <c r="F54" s="52">
        <f t="shared" si="15"/>
        <v>-0.1236186942242419</v>
      </c>
      <c r="H54" s="19">
        <v>1271.1810000000005</v>
      </c>
      <c r="I54" s="140">
        <v>1228.5499999999997</v>
      </c>
      <c r="J54" s="247">
        <f t="shared" si="11"/>
        <v>6.1884146900361182E-3</v>
      </c>
      <c r="K54" s="215">
        <f t="shared" si="12"/>
        <v>6.0314860312001058E-3</v>
      </c>
      <c r="L54" s="52">
        <f t="shared" si="16"/>
        <v>-3.3536530203016529E-2</v>
      </c>
      <c r="N54" s="27">
        <f t="shared" ref="N54" si="23">(H54/B54)*10</f>
        <v>2.4090408606878166</v>
      </c>
      <c r="O54" s="152">
        <f t="shared" ref="O54" si="24">(I54/C54)*10</f>
        <v>2.6566632283902165</v>
      </c>
      <c r="P54" s="52">
        <f t="shared" ref="P54" si="25">(O54-N54)/N54</f>
        <v>0.10278877861444825</v>
      </c>
    </row>
    <row r="55" spans="1:16" ht="20.100000000000001" customHeight="1" x14ac:dyDescent="0.25">
      <c r="A55" s="38" t="s">
        <v>187</v>
      </c>
      <c r="B55" s="19">
        <v>2234.1899999999996</v>
      </c>
      <c r="C55" s="140">
        <v>2647.44</v>
      </c>
      <c r="D55" s="247">
        <f t="shared" si="9"/>
        <v>2.2805902041158803E-3</v>
      </c>
      <c r="E55" s="215">
        <f t="shared" si="10"/>
        <v>2.7491828589159034E-3</v>
      </c>
      <c r="F55" s="52">
        <f t="shared" si="15"/>
        <v>0.18496636364857086</v>
      </c>
      <c r="H55" s="19">
        <v>819.36199999999985</v>
      </c>
      <c r="I55" s="140">
        <v>916.9169999999998</v>
      </c>
      <c r="J55" s="247">
        <f t="shared" si="11"/>
        <v>3.9888511842588676E-3</v>
      </c>
      <c r="K55" s="215">
        <f t="shared" si="12"/>
        <v>4.5015441595945681E-3</v>
      </c>
      <c r="L55" s="52">
        <f t="shared" si="16"/>
        <v>0.11906214835445135</v>
      </c>
      <c r="N55" s="27">
        <f t="shared" ref="N55:N56" si="26">(H55/B55)*10</f>
        <v>3.667378333982338</v>
      </c>
      <c r="O55" s="152">
        <f t="shared" ref="O55:O56" si="27">(I55/C55)*10</f>
        <v>3.4634099356359345</v>
      </c>
      <c r="P55" s="52">
        <f t="shared" ref="P55:P56" si="28">(O55-N55)/N55</f>
        <v>-5.5616950249285591E-2</v>
      </c>
    </row>
    <row r="56" spans="1:16" ht="20.100000000000001" customHeight="1" x14ac:dyDescent="0.25">
      <c r="A56" s="38" t="s">
        <v>191</v>
      </c>
      <c r="B56" s="19">
        <v>3521.2</v>
      </c>
      <c r="C56" s="140">
        <v>2317.6800000000003</v>
      </c>
      <c r="D56" s="247">
        <f t="shared" si="9"/>
        <v>3.5943291424332035E-3</v>
      </c>
      <c r="E56" s="215">
        <f t="shared" si="10"/>
        <v>2.4067499654202595E-3</v>
      </c>
      <c r="F56" s="52">
        <f t="shared" si="15"/>
        <v>-0.34179257071452901</v>
      </c>
      <c r="H56" s="19">
        <v>976.17000000000007</v>
      </c>
      <c r="I56" s="140">
        <v>688.10799999999983</v>
      </c>
      <c r="J56" s="247">
        <f t="shared" si="11"/>
        <v>4.7522302236837682E-3</v>
      </c>
      <c r="K56" s="215">
        <f t="shared" si="12"/>
        <v>3.3782213096390395E-3</v>
      </c>
      <c r="L56" s="52">
        <f t="shared" si="16"/>
        <v>-0.29509409221754429</v>
      </c>
      <c r="N56" s="27">
        <f t="shared" si="26"/>
        <v>2.772265136885153</v>
      </c>
      <c r="O56" s="152">
        <f t="shared" si="27"/>
        <v>2.9689517103310199</v>
      </c>
      <c r="P56" s="52">
        <f t="shared" si="28"/>
        <v>7.0947966278167393E-2</v>
      </c>
    </row>
    <row r="57" spans="1:16" ht="20.100000000000001" customHeight="1" x14ac:dyDescent="0.25">
      <c r="A57" s="38" t="s">
        <v>192</v>
      </c>
      <c r="B57" s="19">
        <v>3170.4800000000005</v>
      </c>
      <c r="C57" s="140">
        <v>2527.2499999999995</v>
      </c>
      <c r="D57" s="247">
        <f t="shared" si="9"/>
        <v>3.236325303732144E-3</v>
      </c>
      <c r="E57" s="215">
        <f t="shared" si="10"/>
        <v>2.6243738782352824E-3</v>
      </c>
      <c r="F57" s="52">
        <f t="shared" si="15"/>
        <v>-0.20288095178017235</v>
      </c>
      <c r="H57" s="19">
        <v>647.48199999999997</v>
      </c>
      <c r="I57" s="140">
        <v>647.07700000000023</v>
      </c>
      <c r="J57" s="247">
        <f t="shared" si="11"/>
        <v>3.1520980256422686E-3</v>
      </c>
      <c r="K57" s="215">
        <f t="shared" si="12"/>
        <v>3.1767822934442008E-3</v>
      </c>
      <c r="L57" s="52">
        <f t="shared" si="16"/>
        <v>-6.2550001389960702E-4</v>
      </c>
      <c r="N57" s="27">
        <f t="shared" si="13"/>
        <v>2.0422207362922959</v>
      </c>
      <c r="O57" s="152">
        <f t="shared" si="14"/>
        <v>2.5603996438816914</v>
      </c>
      <c r="P57" s="52">
        <f t="shared" si="8"/>
        <v>0.25373305558054537</v>
      </c>
    </row>
    <row r="58" spans="1:16" ht="20.100000000000001" customHeight="1" x14ac:dyDescent="0.25">
      <c r="A58" s="38" t="s">
        <v>188</v>
      </c>
      <c r="B58" s="19">
        <v>2236.8699999999994</v>
      </c>
      <c r="C58" s="140">
        <v>1755.2600000000004</v>
      </c>
      <c r="D58" s="247">
        <f t="shared" si="9"/>
        <v>2.2833258630110642E-3</v>
      </c>
      <c r="E58" s="215">
        <f t="shared" si="10"/>
        <v>1.8227157952364283E-3</v>
      </c>
      <c r="F58" s="52">
        <f t="shared" si="15"/>
        <v>-0.21530531501607117</v>
      </c>
      <c r="H58" s="19">
        <v>561.28600000000006</v>
      </c>
      <c r="I58" s="140">
        <v>471.60399999999987</v>
      </c>
      <c r="J58" s="247">
        <f t="shared" si="11"/>
        <v>2.7324751767935579E-3</v>
      </c>
      <c r="K58" s="215">
        <f t="shared" si="12"/>
        <v>2.315309053972646E-3</v>
      </c>
      <c r="L58" s="52">
        <f t="shared" si="16"/>
        <v>-0.15977950634792276</v>
      </c>
      <c r="N58" s="27">
        <f t="shared" si="13"/>
        <v>2.5092472964454804</v>
      </c>
      <c r="O58" s="152">
        <f t="shared" si="14"/>
        <v>2.6868042341305549</v>
      </c>
      <c r="P58" s="52">
        <f t="shared" si="8"/>
        <v>7.0761035764229388E-2</v>
      </c>
    </row>
    <row r="59" spans="1:16" ht="20.100000000000001" customHeight="1" x14ac:dyDescent="0.25">
      <c r="A59" s="38" t="s">
        <v>194</v>
      </c>
      <c r="B59" s="19">
        <v>342.72000000000008</v>
      </c>
      <c r="C59" s="140">
        <v>526.55000000000007</v>
      </c>
      <c r="D59" s="247">
        <f t="shared" si="9"/>
        <v>3.4983769274528798E-4</v>
      </c>
      <c r="E59" s="215">
        <f t="shared" si="10"/>
        <v>5.4678566251252871E-4</v>
      </c>
      <c r="F59" s="52">
        <f>(C59-B59)/B59</f>
        <v>0.53638538748832854</v>
      </c>
      <c r="H59" s="19">
        <v>112.91300000000001</v>
      </c>
      <c r="I59" s="140">
        <v>185.107</v>
      </c>
      <c r="J59" s="247">
        <f t="shared" si="11"/>
        <v>5.4968762740793646E-4</v>
      </c>
      <c r="K59" s="215">
        <f t="shared" si="12"/>
        <v>9.0877073361064515E-4</v>
      </c>
      <c r="L59" s="52">
        <f>(I59-H59)/H59</f>
        <v>0.63937721962927196</v>
      </c>
      <c r="N59" s="27">
        <f t="shared" si="13"/>
        <v>3.2946136788048546</v>
      </c>
      <c r="O59" s="152">
        <f t="shared" si="14"/>
        <v>3.5154686164656725</v>
      </c>
      <c r="P59" s="52">
        <f>(O59-N59)/N59</f>
        <v>6.7035154707709085E-2</v>
      </c>
    </row>
    <row r="60" spans="1:16" ht="20.100000000000001" customHeight="1" x14ac:dyDescent="0.25">
      <c r="A60" s="38" t="s">
        <v>213</v>
      </c>
      <c r="B60" s="19">
        <v>323.52000000000004</v>
      </c>
      <c r="C60" s="140">
        <v>449.71999999999997</v>
      </c>
      <c r="D60" s="247">
        <f t="shared" si="9"/>
        <v>3.3023894245143423E-4</v>
      </c>
      <c r="E60" s="215">
        <f t="shared" si="10"/>
        <v>4.6700303512512467E-4</v>
      </c>
      <c r="F60" s="52">
        <f>(C60-B60)/B60</f>
        <v>0.39008407517309568</v>
      </c>
      <c r="H60" s="19">
        <v>109.524</v>
      </c>
      <c r="I60" s="140">
        <v>147.35099999999997</v>
      </c>
      <c r="J60" s="247">
        <f t="shared" si="11"/>
        <v>5.3318916071866678E-4</v>
      </c>
      <c r="K60" s="215">
        <f t="shared" si="12"/>
        <v>7.2341011613964983E-4</v>
      </c>
      <c r="L60" s="52">
        <f>(I60-H60)/H60</f>
        <v>0.34537635586720689</v>
      </c>
      <c r="N60" s="27">
        <f t="shared" si="13"/>
        <v>3.3853857566765577</v>
      </c>
      <c r="O60" s="152">
        <f t="shared" si="14"/>
        <v>3.2765053811260336</v>
      </c>
      <c r="P60" s="52">
        <f>(O60-N60)/N60</f>
        <v>-3.2161881503693764E-2</v>
      </c>
    </row>
    <row r="61" spans="1:16" ht="20.100000000000001" customHeight="1" thickBot="1" x14ac:dyDescent="0.3">
      <c r="A61" s="8" t="s">
        <v>17</v>
      </c>
      <c r="B61" s="19">
        <f>B62-SUM(B39:B60)</f>
        <v>1184.25</v>
      </c>
      <c r="C61" s="140">
        <f>C62-SUM(C39:C60)</f>
        <v>939.04000000003725</v>
      </c>
      <c r="D61" s="247">
        <f t="shared" si="9"/>
        <v>1.2088447935154271E-3</v>
      </c>
      <c r="E61" s="215">
        <f t="shared" si="10"/>
        <v>9.7512792427269072E-4</v>
      </c>
      <c r="F61" s="52">
        <f t="shared" si="15"/>
        <v>-0.20705932024484927</v>
      </c>
      <c r="H61" s="19">
        <f>H62-SUM(H39:H60)</f>
        <v>408.22899999996298</v>
      </c>
      <c r="I61" s="140">
        <f>I62-SUM(I39:I60)</f>
        <v>388.36700000002747</v>
      </c>
      <c r="J61" s="247">
        <f t="shared" si="11"/>
        <v>1.9873569070797351E-3</v>
      </c>
      <c r="K61" s="215">
        <f t="shared" si="12"/>
        <v>1.9066624357814152E-3</v>
      </c>
      <c r="L61" s="52">
        <f t="shared" si="16"/>
        <v>-4.8654064262796878E-2</v>
      </c>
      <c r="N61" s="27">
        <f t="shared" si="13"/>
        <v>3.4471522060372637</v>
      </c>
      <c r="O61" s="152">
        <f t="shared" si="14"/>
        <v>4.1357876128813684</v>
      </c>
      <c r="P61" s="52">
        <f t="shared" si="8"/>
        <v>0.19976936487981134</v>
      </c>
    </row>
    <row r="62" spans="1:16" ht="26.25" customHeight="1" thickBot="1" x14ac:dyDescent="0.3">
      <c r="A62" s="12" t="s">
        <v>18</v>
      </c>
      <c r="B62" s="17">
        <v>979654.29999999981</v>
      </c>
      <c r="C62" s="145">
        <v>962991.6</v>
      </c>
      <c r="D62" s="253">
        <f>SUM(D39:D61)</f>
        <v>1.0000000000000002</v>
      </c>
      <c r="E62" s="254">
        <f>SUM(E39:E61)</f>
        <v>0.99999999999999978</v>
      </c>
      <c r="F62" s="57">
        <f t="shared" si="15"/>
        <v>-1.7008755027155844E-2</v>
      </c>
      <c r="G62" s="1"/>
      <c r="H62" s="17">
        <v>205413.02799999999</v>
      </c>
      <c r="I62" s="145">
        <v>203689.43799999997</v>
      </c>
      <c r="J62" s="253">
        <f>SUM(J39:J61)</f>
        <v>0.99999999999999989</v>
      </c>
      <c r="K62" s="254">
        <f>SUM(K39:K61)</f>
        <v>1.0000000000000004</v>
      </c>
      <c r="L62" s="57">
        <f t="shared" si="16"/>
        <v>-8.3908504576449047E-3</v>
      </c>
      <c r="M62" s="1"/>
      <c r="N62" s="29">
        <f t="shared" si="13"/>
        <v>2.0967909598314431</v>
      </c>
      <c r="O62" s="146">
        <f t="shared" si="14"/>
        <v>2.1151735695306164</v>
      </c>
      <c r="P62" s="57">
        <f t="shared" si="8"/>
        <v>8.7670206765156078E-3</v>
      </c>
    </row>
    <row r="64" spans="1:16" ht="15.75" thickBot="1" x14ac:dyDescent="0.3"/>
    <row r="65" spans="1:16" x14ac:dyDescent="0.25">
      <c r="A65" s="354" t="s">
        <v>15</v>
      </c>
      <c r="B65" s="342" t="s">
        <v>1</v>
      </c>
      <c r="C65" s="340"/>
      <c r="D65" s="342" t="s">
        <v>104</v>
      </c>
      <c r="E65" s="340"/>
      <c r="F65" s="130" t="s">
        <v>0</v>
      </c>
      <c r="H65" s="352" t="s">
        <v>19</v>
      </c>
      <c r="I65" s="353"/>
      <c r="J65" s="342" t="s">
        <v>104</v>
      </c>
      <c r="K65" s="343"/>
      <c r="L65" s="130" t="s">
        <v>0</v>
      </c>
      <c r="N65" s="350" t="s">
        <v>22</v>
      </c>
      <c r="O65" s="340"/>
      <c r="P65" s="130" t="s">
        <v>0</v>
      </c>
    </row>
    <row r="66" spans="1:16" x14ac:dyDescent="0.25">
      <c r="A66" s="355"/>
      <c r="B66" s="345" t="str">
        <f>B5</f>
        <v>jan-dez</v>
      </c>
      <c r="C66" s="347"/>
      <c r="D66" s="345" t="str">
        <f>B5</f>
        <v>jan-dez</v>
      </c>
      <c r="E66" s="347"/>
      <c r="F66" s="131" t="str">
        <f>F37</f>
        <v>2023/2022</v>
      </c>
      <c r="H66" s="348" t="str">
        <f>B5</f>
        <v>jan-dez</v>
      </c>
      <c r="I66" s="347"/>
      <c r="J66" s="345" t="str">
        <f>B5</f>
        <v>jan-dez</v>
      </c>
      <c r="K66" s="346"/>
      <c r="L66" s="131" t="str">
        <f>F66</f>
        <v>2023/2022</v>
      </c>
      <c r="N66" s="348" t="str">
        <f>B5</f>
        <v>jan-dez</v>
      </c>
      <c r="O66" s="346"/>
      <c r="P66" s="131" t="str">
        <f>P37</f>
        <v>2023/2022</v>
      </c>
    </row>
    <row r="67" spans="1:16" ht="19.5" customHeight="1" thickBot="1" x14ac:dyDescent="0.3">
      <c r="A67" s="356"/>
      <c r="B67" s="99">
        <f>B6</f>
        <v>2022</v>
      </c>
      <c r="C67" s="134">
        <f>C6</f>
        <v>2023</v>
      </c>
      <c r="D67" s="99">
        <f>B6</f>
        <v>2022</v>
      </c>
      <c r="E67" s="134">
        <f>C6</f>
        <v>2023</v>
      </c>
      <c r="F67" s="132" t="s">
        <v>1</v>
      </c>
      <c r="H67" s="25">
        <f>B6</f>
        <v>2022</v>
      </c>
      <c r="I67" s="134">
        <f>C6</f>
        <v>2023</v>
      </c>
      <c r="J67" s="99">
        <f>B6</f>
        <v>2022</v>
      </c>
      <c r="K67" s="134">
        <f>C6</f>
        <v>2023</v>
      </c>
      <c r="L67" s="259">
        <v>1000</v>
      </c>
      <c r="N67" s="25">
        <f>B6</f>
        <v>2022</v>
      </c>
      <c r="O67" s="134">
        <f>C6</f>
        <v>2023</v>
      </c>
      <c r="P67" s="132" t="s">
        <v>23</v>
      </c>
    </row>
    <row r="68" spans="1:16" ht="20.100000000000001" customHeight="1" x14ac:dyDescent="0.25">
      <c r="A68" s="38" t="s">
        <v>163</v>
      </c>
      <c r="B68" s="39">
        <v>227152.72000000006</v>
      </c>
      <c r="C68" s="147">
        <v>248609.51</v>
      </c>
      <c r="D68" s="247">
        <f>B68/$B$96</f>
        <v>0.14235122886086077</v>
      </c>
      <c r="E68" s="246">
        <f>C68/$C$96</f>
        <v>0.15616472572414361</v>
      </c>
      <c r="F68" s="61">
        <f t="shared" ref="F68:F80" si="29">(C68-B68)/B68</f>
        <v>9.4459753772703867E-2</v>
      </c>
      <c r="H68" s="19">
        <v>64881.368999999984</v>
      </c>
      <c r="I68" s="147">
        <v>73372.16700000003</v>
      </c>
      <c r="J68" s="245">
        <f>H68/$H$96</f>
        <v>0.17264279891838596</v>
      </c>
      <c r="K68" s="246">
        <f>I68/$I$96</f>
        <v>0.19348415965704174</v>
      </c>
      <c r="L68" s="61">
        <f t="shared" ref="L68:L80" si="30">(I68-H68)/H68</f>
        <v>0.1308665049900542</v>
      </c>
      <c r="N68" s="41">
        <f t="shared" ref="N68:N96" si="31">(H68/B68)*10</f>
        <v>2.8562884477016155</v>
      </c>
      <c r="O68" s="149">
        <f t="shared" ref="O68:O96" si="32">(I68/C68)*10</f>
        <v>2.9513017020145376</v>
      </c>
      <c r="P68" s="61">
        <f t="shared" si="8"/>
        <v>3.3264586561408696E-2</v>
      </c>
    </row>
    <row r="69" spans="1:16" ht="20.100000000000001" customHeight="1" x14ac:dyDescent="0.25">
      <c r="A69" s="38" t="s">
        <v>161</v>
      </c>
      <c r="B69" s="19">
        <v>207491.61999999991</v>
      </c>
      <c r="C69" s="140">
        <v>198107.92000000007</v>
      </c>
      <c r="D69" s="247">
        <f t="shared" ref="D69:D95" si="33">B69/$B$96</f>
        <v>0.13003008322035825</v>
      </c>
      <c r="E69" s="215">
        <f t="shared" ref="E69:E95" si="34">C69/$C$96</f>
        <v>0.12444201748589825</v>
      </c>
      <c r="F69" s="52">
        <f t="shared" si="29"/>
        <v>-4.522447701743252E-2</v>
      </c>
      <c r="H69" s="19">
        <v>63480.925999999992</v>
      </c>
      <c r="I69" s="140">
        <v>61898.999000000011</v>
      </c>
      <c r="J69" s="214">
        <f t="shared" ref="J69:J96" si="35">H69/$H$96</f>
        <v>0.16891636091357659</v>
      </c>
      <c r="K69" s="215">
        <f t="shared" ref="K69:K96" si="36">I69/$I$96</f>
        <v>0.16322914116911749</v>
      </c>
      <c r="L69" s="52">
        <f t="shared" si="30"/>
        <v>-2.4919721555416215E-2</v>
      </c>
      <c r="N69" s="40">
        <f t="shared" si="31"/>
        <v>3.0594452922966249</v>
      </c>
      <c r="O69" s="143">
        <f t="shared" si="32"/>
        <v>3.1245090554683523</v>
      </c>
      <c r="P69" s="52">
        <f t="shared" si="8"/>
        <v>2.1266522835218352E-2</v>
      </c>
    </row>
    <row r="70" spans="1:16" ht="20.100000000000001" customHeight="1" x14ac:dyDescent="0.25">
      <c r="A70" s="38" t="s">
        <v>162</v>
      </c>
      <c r="B70" s="19">
        <v>169604.82999999996</v>
      </c>
      <c r="C70" s="140">
        <v>159016.36000000002</v>
      </c>
      <c r="D70" s="247">
        <f t="shared" si="33"/>
        <v>0.10628732938455403</v>
      </c>
      <c r="E70" s="215">
        <f t="shared" si="34"/>
        <v>9.9886549975709629E-2</v>
      </c>
      <c r="F70" s="52">
        <f t="shared" si="29"/>
        <v>-6.2430238572804476E-2</v>
      </c>
      <c r="H70" s="19">
        <v>43902.50399999995</v>
      </c>
      <c r="I70" s="140">
        <v>44231.480999999985</v>
      </c>
      <c r="J70" s="214">
        <f t="shared" si="35"/>
        <v>0.11682014863289381</v>
      </c>
      <c r="K70" s="215">
        <f t="shared" si="36"/>
        <v>0.116639473544122</v>
      </c>
      <c r="L70" s="52">
        <f t="shared" si="30"/>
        <v>7.4933539098370264E-3</v>
      </c>
      <c r="N70" s="40">
        <f t="shared" si="31"/>
        <v>2.5885173199371714</v>
      </c>
      <c r="O70" s="143">
        <f t="shared" si="32"/>
        <v>2.7815679468452164</v>
      </c>
      <c r="P70" s="52">
        <f t="shared" si="8"/>
        <v>7.457961568235931E-2</v>
      </c>
    </row>
    <row r="71" spans="1:16" ht="20.100000000000001" customHeight="1" x14ac:dyDescent="0.25">
      <c r="A71" s="38" t="s">
        <v>167</v>
      </c>
      <c r="B71" s="19">
        <v>333491.9699999998</v>
      </c>
      <c r="C71" s="140">
        <v>333813.12000000023</v>
      </c>
      <c r="D71" s="247">
        <f t="shared" si="33"/>
        <v>0.20899151788598117</v>
      </c>
      <c r="E71" s="215">
        <f t="shared" si="34"/>
        <v>0.20968560023275326</v>
      </c>
      <c r="F71" s="52">
        <f t="shared" si="29"/>
        <v>9.6299170262009889E-4</v>
      </c>
      <c r="H71" s="19">
        <v>46726.407999999945</v>
      </c>
      <c r="I71" s="140">
        <v>41945.409000000021</v>
      </c>
      <c r="J71" s="214">
        <f t="shared" si="35"/>
        <v>0.12433427322599271</v>
      </c>
      <c r="K71" s="215">
        <f t="shared" si="36"/>
        <v>0.11061104699055592</v>
      </c>
      <c r="L71" s="52">
        <f t="shared" si="30"/>
        <v>-0.10231899272034625</v>
      </c>
      <c r="N71" s="40">
        <f t="shared" si="31"/>
        <v>1.4011254303964193</v>
      </c>
      <c r="O71" s="143">
        <f t="shared" si="32"/>
        <v>1.2565536369571093</v>
      </c>
      <c r="P71" s="52">
        <f t="shared" si="8"/>
        <v>-0.10318262041565147</v>
      </c>
    </row>
    <row r="72" spans="1:16" ht="20.100000000000001" customHeight="1" x14ac:dyDescent="0.25">
      <c r="A72" s="38" t="s">
        <v>166</v>
      </c>
      <c r="B72" s="19">
        <v>107434.85000000011</v>
      </c>
      <c r="C72" s="140">
        <v>107333.11000000002</v>
      </c>
      <c r="D72" s="247">
        <f t="shared" si="33"/>
        <v>6.7326875592694901E-2</v>
      </c>
      <c r="E72" s="215">
        <f t="shared" si="34"/>
        <v>6.7421578861843773E-2</v>
      </c>
      <c r="F72" s="52">
        <f t="shared" si="29"/>
        <v>-9.469925261690452E-4</v>
      </c>
      <c r="H72" s="19">
        <v>38289.323000000004</v>
      </c>
      <c r="I72" s="140">
        <v>37440.861999999986</v>
      </c>
      <c r="J72" s="214">
        <f t="shared" si="35"/>
        <v>0.10188403841186108</v>
      </c>
      <c r="K72" s="215">
        <f t="shared" si="36"/>
        <v>9.8732448789542515E-2</v>
      </c>
      <c r="L72" s="52">
        <f t="shared" si="30"/>
        <v>-2.2159206105577197E-2</v>
      </c>
      <c r="N72" s="40">
        <f t="shared" si="31"/>
        <v>3.5639574123294224</v>
      </c>
      <c r="O72" s="143">
        <f t="shared" si="32"/>
        <v>3.4882863265585042</v>
      </c>
      <c r="P72" s="52">
        <f t="shared" ref="P72:P80" si="37">(O72-N72)/N72</f>
        <v>-2.1232320428166716E-2</v>
      </c>
    </row>
    <row r="73" spans="1:16" ht="20.100000000000001" customHeight="1" x14ac:dyDescent="0.25">
      <c r="A73" s="38" t="s">
        <v>170</v>
      </c>
      <c r="B73" s="19">
        <v>84778.160000000018</v>
      </c>
      <c r="C73" s="140">
        <v>84869.419999999984</v>
      </c>
      <c r="D73" s="247">
        <f t="shared" si="33"/>
        <v>5.312846465832622E-2</v>
      </c>
      <c r="E73" s="215">
        <f t="shared" si="34"/>
        <v>5.3310952170201154E-2</v>
      </c>
      <c r="F73" s="52">
        <f t="shared" si="29"/>
        <v>1.0764564836033908E-3</v>
      </c>
      <c r="H73" s="19">
        <v>27642.629000000008</v>
      </c>
      <c r="I73" s="140">
        <v>28448.482999999993</v>
      </c>
      <c r="J73" s="214">
        <f t="shared" si="35"/>
        <v>7.3554256230668413E-2</v>
      </c>
      <c r="K73" s="215">
        <f t="shared" si="36"/>
        <v>7.5019330242387883E-2</v>
      </c>
      <c r="L73" s="52">
        <f t="shared" si="30"/>
        <v>2.9152581688231774E-2</v>
      </c>
      <c r="N73" s="40">
        <f t="shared" si="31"/>
        <v>3.2605837399632169</v>
      </c>
      <c r="O73" s="143">
        <f t="shared" si="32"/>
        <v>3.3520298595183045</v>
      </c>
      <c r="P73" s="52">
        <f t="shared" si="37"/>
        <v>2.8045934976084725E-2</v>
      </c>
    </row>
    <row r="74" spans="1:16" ht="20.100000000000001" customHeight="1" x14ac:dyDescent="0.25">
      <c r="A74" s="38" t="s">
        <v>175</v>
      </c>
      <c r="B74" s="19">
        <v>36658.820000000007</v>
      </c>
      <c r="C74" s="140">
        <v>39537.950000000012</v>
      </c>
      <c r="D74" s="247">
        <f t="shared" si="33"/>
        <v>2.2973214124792782E-2</v>
      </c>
      <c r="E74" s="215">
        <f t="shared" si="34"/>
        <v>2.4835868577372223E-2</v>
      </c>
      <c r="F74" s="52">
        <f t="shared" si="29"/>
        <v>7.8538534519114481E-2</v>
      </c>
      <c r="H74" s="19">
        <v>9706.1810000000023</v>
      </c>
      <c r="I74" s="140">
        <v>11101.292000000001</v>
      </c>
      <c r="J74" s="214">
        <f t="shared" si="35"/>
        <v>2.5827171659224071E-2</v>
      </c>
      <c r="K74" s="215">
        <f t="shared" si="36"/>
        <v>2.9274372579556489E-2</v>
      </c>
      <c r="L74" s="52">
        <f t="shared" si="30"/>
        <v>0.14373428643047134</v>
      </c>
      <c r="N74" s="40">
        <f t="shared" si="31"/>
        <v>2.6477068820000209</v>
      </c>
      <c r="O74" s="143">
        <f t="shared" si="32"/>
        <v>2.8077560925642322</v>
      </c>
      <c r="P74" s="52">
        <f t="shared" si="37"/>
        <v>6.0448236038618271E-2</v>
      </c>
    </row>
    <row r="75" spans="1:16" ht="20.100000000000001" customHeight="1" x14ac:dyDescent="0.25">
      <c r="A75" s="38" t="s">
        <v>176</v>
      </c>
      <c r="B75" s="19">
        <v>44272.930000000008</v>
      </c>
      <c r="C75" s="140">
        <v>53993.599999999977</v>
      </c>
      <c r="D75" s="247">
        <f t="shared" si="33"/>
        <v>2.7744796499777191E-2</v>
      </c>
      <c r="E75" s="215">
        <f t="shared" si="34"/>
        <v>3.3916223618553919E-2</v>
      </c>
      <c r="F75" s="52">
        <f t="shared" si="29"/>
        <v>0.21956238270202508</v>
      </c>
      <c r="H75" s="19">
        <v>9501.9149999999972</v>
      </c>
      <c r="I75" s="140">
        <v>10506.704999999998</v>
      </c>
      <c r="J75" s="214">
        <f t="shared" si="35"/>
        <v>2.5283640372702296E-2</v>
      </c>
      <c r="K75" s="215">
        <f t="shared" si="36"/>
        <v>2.7706432436286604E-2</v>
      </c>
      <c r="L75" s="52">
        <f t="shared" si="30"/>
        <v>0.10574605224315321</v>
      </c>
      <c r="N75" s="40">
        <f t="shared" si="31"/>
        <v>2.1462132729864489</v>
      </c>
      <c r="O75" s="143">
        <f t="shared" si="32"/>
        <v>1.945916738280093</v>
      </c>
      <c r="P75" s="52">
        <f t="shared" si="37"/>
        <v>-9.3325550273782393E-2</v>
      </c>
    </row>
    <row r="76" spans="1:16" ht="20.100000000000001" customHeight="1" x14ac:dyDescent="0.25">
      <c r="A76" s="38" t="s">
        <v>179</v>
      </c>
      <c r="B76" s="19">
        <v>101503.23</v>
      </c>
      <c r="C76" s="140">
        <v>105332.20000000001</v>
      </c>
      <c r="D76" s="247">
        <f t="shared" si="33"/>
        <v>6.3609669846113159E-2</v>
      </c>
      <c r="E76" s="215">
        <f t="shared" si="34"/>
        <v>6.6164701917157717E-2</v>
      </c>
      <c r="F76" s="52">
        <f t="shared" si="29"/>
        <v>3.7722641929720031E-2</v>
      </c>
      <c r="H76" s="19">
        <v>7373.7989999999982</v>
      </c>
      <c r="I76" s="140">
        <v>7996.7120000000014</v>
      </c>
      <c r="J76" s="214">
        <f t="shared" si="35"/>
        <v>1.9620937684308039E-2</v>
      </c>
      <c r="K76" s="215">
        <f t="shared" si="36"/>
        <v>2.1087520848871496E-2</v>
      </c>
      <c r="L76" s="52">
        <f t="shared" si="30"/>
        <v>8.4476536450207459E-2</v>
      </c>
      <c r="N76" s="40">
        <f t="shared" si="31"/>
        <v>0.72645954222343445</v>
      </c>
      <c r="O76" s="143">
        <f t="shared" si="32"/>
        <v>0.7591896874839793</v>
      </c>
      <c r="P76" s="52">
        <f t="shared" si="37"/>
        <v>4.5054326302011963E-2</v>
      </c>
    </row>
    <row r="77" spans="1:16" ht="20.100000000000001" customHeight="1" x14ac:dyDescent="0.25">
      <c r="A77" s="38" t="s">
        <v>180</v>
      </c>
      <c r="B77" s="19">
        <v>26576.860000000008</v>
      </c>
      <c r="C77" s="140">
        <v>18758.960000000003</v>
      </c>
      <c r="D77" s="247">
        <f t="shared" si="33"/>
        <v>1.66550886129079E-2</v>
      </c>
      <c r="E77" s="215">
        <f t="shared" si="34"/>
        <v>1.1783490676885939E-2</v>
      </c>
      <c r="F77" s="52">
        <f t="shared" si="29"/>
        <v>-0.29416191378515005</v>
      </c>
      <c r="H77" s="19">
        <v>7445.9439999999968</v>
      </c>
      <c r="I77" s="140">
        <v>6703.39</v>
      </c>
      <c r="J77" s="214">
        <f t="shared" si="35"/>
        <v>1.9812908274940408E-2</v>
      </c>
      <c r="K77" s="215">
        <f t="shared" si="36"/>
        <v>1.7676999794805252E-2</v>
      </c>
      <c r="L77" s="52">
        <f t="shared" si="30"/>
        <v>-9.9725971616224457E-2</v>
      </c>
      <c r="N77" s="40">
        <f t="shared" si="31"/>
        <v>2.8016643049630376</v>
      </c>
      <c r="O77" s="143">
        <f t="shared" si="32"/>
        <v>3.5734337084785079</v>
      </c>
      <c r="P77" s="52">
        <f t="shared" si="37"/>
        <v>0.27546819301238601</v>
      </c>
    </row>
    <row r="78" spans="1:16" ht="20.100000000000001" customHeight="1" x14ac:dyDescent="0.25">
      <c r="A78" s="38" t="s">
        <v>174</v>
      </c>
      <c r="B78" s="19">
        <v>2476.73</v>
      </c>
      <c r="C78" s="140">
        <v>2679.93</v>
      </c>
      <c r="D78" s="247">
        <f t="shared" si="33"/>
        <v>1.5521080225522265E-3</v>
      </c>
      <c r="E78" s="215">
        <f t="shared" si="34"/>
        <v>1.6834051658357887E-3</v>
      </c>
      <c r="F78" s="52">
        <f t="shared" si="29"/>
        <v>8.2043662409709506E-2</v>
      </c>
      <c r="H78" s="19">
        <v>4490.1259999999984</v>
      </c>
      <c r="I78" s="140">
        <v>5216.2680000000037</v>
      </c>
      <c r="J78" s="214">
        <f t="shared" si="35"/>
        <v>1.1947773792137718E-2</v>
      </c>
      <c r="K78" s="215">
        <f t="shared" si="36"/>
        <v>1.3755423504472999E-2</v>
      </c>
      <c r="L78" s="52">
        <f t="shared" si="30"/>
        <v>0.16171973793163166</v>
      </c>
      <c r="N78" s="40">
        <f t="shared" si="31"/>
        <v>18.129251068949777</v>
      </c>
      <c r="O78" s="143">
        <f t="shared" si="32"/>
        <v>19.464194960316142</v>
      </c>
      <c r="P78" s="52">
        <f t="shared" si="37"/>
        <v>7.3634806329796035E-2</v>
      </c>
    </row>
    <row r="79" spans="1:16" ht="20.100000000000001" customHeight="1" x14ac:dyDescent="0.25">
      <c r="A79" s="38" t="s">
        <v>182</v>
      </c>
      <c r="B79" s="19">
        <v>15035.53000000001</v>
      </c>
      <c r="C79" s="140">
        <v>14278.969999999996</v>
      </c>
      <c r="D79" s="247">
        <f t="shared" si="33"/>
        <v>9.4224104913836759E-3</v>
      </c>
      <c r="E79" s="215">
        <f t="shared" si="34"/>
        <v>8.9693730287038267E-3</v>
      </c>
      <c r="F79" s="52">
        <f t="shared" si="29"/>
        <v>-5.031814641718739E-2</v>
      </c>
      <c r="H79" s="19">
        <v>5334.5889999999999</v>
      </c>
      <c r="I79" s="140">
        <v>5141.9979999999987</v>
      </c>
      <c r="J79" s="214">
        <f t="shared" si="35"/>
        <v>1.4194804922183961E-2</v>
      </c>
      <c r="K79" s="215">
        <f t="shared" si="36"/>
        <v>1.3559571737716138E-2</v>
      </c>
      <c r="L79" s="52">
        <f t="shared" si="30"/>
        <v>-3.6102312661762934E-2</v>
      </c>
      <c r="N79" s="40">
        <f t="shared" si="31"/>
        <v>3.5479886641841003</v>
      </c>
      <c r="O79" s="143">
        <f t="shared" si="32"/>
        <v>3.601098678686208</v>
      </c>
      <c r="P79" s="52">
        <f t="shared" si="37"/>
        <v>1.496904853114038E-2</v>
      </c>
    </row>
    <row r="80" spans="1:16" ht="20.100000000000001" customHeight="1" x14ac:dyDescent="0.25">
      <c r="A80" s="38" t="s">
        <v>184</v>
      </c>
      <c r="B80" s="19">
        <v>11138.669999999998</v>
      </c>
      <c r="C80" s="140">
        <v>12455.450000000006</v>
      </c>
      <c r="D80" s="247">
        <f t="shared" si="33"/>
        <v>6.9803406376802504E-3</v>
      </c>
      <c r="E80" s="215">
        <f t="shared" si="34"/>
        <v>7.8239240848863162E-3</v>
      </c>
      <c r="F80" s="52">
        <f t="shared" si="29"/>
        <v>0.11821698640861146</v>
      </c>
      <c r="H80" s="19">
        <v>3776.4679999999998</v>
      </c>
      <c r="I80" s="140">
        <v>4169.16</v>
      </c>
      <c r="J80" s="214">
        <f t="shared" si="35"/>
        <v>1.0048801614308097E-2</v>
      </c>
      <c r="K80" s="215">
        <f t="shared" si="36"/>
        <v>1.0994174658569805E-2</v>
      </c>
      <c r="L80" s="52">
        <f t="shared" si="30"/>
        <v>0.10398393419459664</v>
      </c>
      <c r="N80" s="40">
        <f t="shared" si="31"/>
        <v>3.3904119612126049</v>
      </c>
      <c r="O80" s="143">
        <f t="shared" si="32"/>
        <v>3.3472576261797027</v>
      </c>
      <c r="P80" s="52">
        <f t="shared" si="37"/>
        <v>-1.2728345559950116E-2</v>
      </c>
    </row>
    <row r="81" spans="1:16" ht="20.100000000000001" customHeight="1" x14ac:dyDescent="0.25">
      <c r="A81" s="38" t="s">
        <v>196</v>
      </c>
      <c r="B81" s="19">
        <v>19023.380000000008</v>
      </c>
      <c r="C81" s="140">
        <v>15518.52999999999</v>
      </c>
      <c r="D81" s="247">
        <f t="shared" si="33"/>
        <v>1.1921501622728189E-2</v>
      </c>
      <c r="E81" s="215">
        <f t="shared" si="34"/>
        <v>9.7480059435051097E-3</v>
      </c>
      <c r="F81" s="52">
        <f t="shared" ref="F81:F83" si="38">(C81-B81)/B81</f>
        <v>-0.18423907843926879</v>
      </c>
      <c r="H81" s="19">
        <v>4577.911000000001</v>
      </c>
      <c r="I81" s="140">
        <v>3851.3739999999971</v>
      </c>
      <c r="J81" s="214">
        <f t="shared" si="35"/>
        <v>1.2181360850127368E-2</v>
      </c>
      <c r="K81" s="215">
        <f t="shared" si="36"/>
        <v>1.0156165374193985E-2</v>
      </c>
      <c r="L81" s="52">
        <f t="shared" ref="L81:L87" si="39">(I81-H81)/H81</f>
        <v>-0.15870492021360916</v>
      </c>
      <c r="N81" s="40">
        <f t="shared" si="31"/>
        <v>2.4064656228283297</v>
      </c>
      <c r="O81" s="143">
        <f t="shared" si="32"/>
        <v>2.4817904788662326</v>
      </c>
      <c r="P81" s="52">
        <f t="shared" ref="P81:P83" si="40">(O81-N81)/N81</f>
        <v>3.1301031406122191E-2</v>
      </c>
    </row>
    <row r="82" spans="1:16" ht="20.100000000000001" customHeight="1" x14ac:dyDescent="0.25">
      <c r="A82" s="38" t="s">
        <v>199</v>
      </c>
      <c r="B82" s="19">
        <v>34934.369999999981</v>
      </c>
      <c r="C82" s="140">
        <v>24634.030000000021</v>
      </c>
      <c r="D82" s="247">
        <f t="shared" si="33"/>
        <v>2.1892542158332882E-2</v>
      </c>
      <c r="E82" s="215">
        <f t="shared" si="34"/>
        <v>1.5473931542000661E-2</v>
      </c>
      <c r="F82" s="52">
        <f t="shared" si="38"/>
        <v>-0.29484831127625788</v>
      </c>
      <c r="H82" s="19">
        <v>3972.0089999999982</v>
      </c>
      <c r="I82" s="140">
        <v>2791.7649999999994</v>
      </c>
      <c r="J82" s="214">
        <f t="shared" si="35"/>
        <v>1.0569116553151323E-2</v>
      </c>
      <c r="K82" s="215">
        <f t="shared" si="36"/>
        <v>7.3619510922301205E-3</v>
      </c>
      <c r="L82" s="52">
        <f t="shared" si="39"/>
        <v>-0.29714031362970206</v>
      </c>
      <c r="N82" s="40">
        <f t="shared" si="31"/>
        <v>1.1369917362185151</v>
      </c>
      <c r="O82" s="143">
        <f t="shared" si="32"/>
        <v>1.133296094873635</v>
      </c>
      <c r="P82" s="52">
        <f t="shared" si="40"/>
        <v>-3.2503678146081458E-3</v>
      </c>
    </row>
    <row r="83" spans="1:16" ht="20.100000000000001" customHeight="1" x14ac:dyDescent="0.25">
      <c r="A83" s="38" t="s">
        <v>197</v>
      </c>
      <c r="B83" s="19">
        <v>9264.2499999999982</v>
      </c>
      <c r="C83" s="140">
        <v>12535.94</v>
      </c>
      <c r="D83" s="247">
        <f t="shared" si="33"/>
        <v>5.8056860246895959E-3</v>
      </c>
      <c r="E83" s="215">
        <f t="shared" si="34"/>
        <v>7.8744840927216387E-3</v>
      </c>
      <c r="F83" s="52">
        <f t="shared" si="38"/>
        <v>0.35315217097984219</v>
      </c>
      <c r="H83" s="19">
        <v>1900.5640000000001</v>
      </c>
      <c r="I83" s="140">
        <v>2733.6450000000009</v>
      </c>
      <c r="J83" s="214">
        <f t="shared" si="35"/>
        <v>5.0572096973404397E-3</v>
      </c>
      <c r="K83" s="215">
        <f t="shared" si="36"/>
        <v>7.2086872618287775E-3</v>
      </c>
      <c r="L83" s="52">
        <f t="shared" si="39"/>
        <v>0.43833356835128984</v>
      </c>
      <c r="N83" s="40">
        <f t="shared" si="31"/>
        <v>2.0515033596891281</v>
      </c>
      <c r="O83" s="143">
        <f t="shared" si="32"/>
        <v>2.1806462060284275</v>
      </c>
      <c r="P83" s="52">
        <f t="shared" si="40"/>
        <v>6.2950346013017938E-2</v>
      </c>
    </row>
    <row r="84" spans="1:16" ht="20.100000000000001" customHeight="1" x14ac:dyDescent="0.25">
      <c r="A84" s="38" t="s">
        <v>198</v>
      </c>
      <c r="B84" s="19">
        <v>14884.13</v>
      </c>
      <c r="C84" s="140">
        <v>10042.659999999998</v>
      </c>
      <c r="D84" s="247">
        <f t="shared" si="33"/>
        <v>9.3275316977265467E-3</v>
      </c>
      <c r="E84" s="215">
        <f t="shared" si="34"/>
        <v>6.3083236214126637E-3</v>
      </c>
      <c r="F84" s="52">
        <f t="shared" ref="F84:F87" si="41">(C84-B84)/B84</f>
        <v>-0.32527732558100481</v>
      </c>
      <c r="H84" s="19">
        <v>3811.3129999999996</v>
      </c>
      <c r="I84" s="140">
        <v>2660.556</v>
      </c>
      <c r="J84" s="214">
        <f t="shared" si="35"/>
        <v>1.0141520655552605E-2</v>
      </c>
      <c r="K84" s="215">
        <f t="shared" si="36"/>
        <v>7.0159498203249213E-3</v>
      </c>
      <c r="L84" s="52">
        <f t="shared" ref="L84:L85" si="42">(I84-H84)/H84</f>
        <v>-0.30193190640600753</v>
      </c>
      <c r="N84" s="40">
        <f t="shared" si="31"/>
        <v>2.5606555438577865</v>
      </c>
      <c r="O84" s="143">
        <f t="shared" si="32"/>
        <v>2.6492542812362467</v>
      </c>
      <c r="P84" s="52">
        <f t="shared" ref="P84:P86" si="43">(O84-N84)/N84</f>
        <v>3.4600021697951906E-2</v>
      </c>
    </row>
    <row r="85" spans="1:16" ht="20.100000000000001" customHeight="1" x14ac:dyDescent="0.25">
      <c r="A85" s="38" t="s">
        <v>200</v>
      </c>
      <c r="B85" s="19">
        <v>47219.850000000006</v>
      </c>
      <c r="C85" s="140">
        <v>46638.69999999999</v>
      </c>
      <c r="D85" s="247">
        <f t="shared" si="33"/>
        <v>2.959156145753181E-2</v>
      </c>
      <c r="E85" s="215">
        <f t="shared" si="34"/>
        <v>2.9296223598327415E-2</v>
      </c>
      <c r="F85" s="52">
        <f t="shared" si="41"/>
        <v>-1.2307324144401473E-2</v>
      </c>
      <c r="H85" s="19">
        <v>2343.4570000000008</v>
      </c>
      <c r="I85" s="140">
        <v>2487.4770000000003</v>
      </c>
      <c r="J85" s="214">
        <f t="shared" si="35"/>
        <v>6.2357034362959304E-3</v>
      </c>
      <c r="K85" s="215">
        <f t="shared" si="36"/>
        <v>6.5595363567661708E-3</v>
      </c>
      <c r="L85" s="52">
        <f t="shared" si="42"/>
        <v>6.1456216179771796E-2</v>
      </c>
      <c r="N85" s="40">
        <f t="shared" si="31"/>
        <v>0.4962864134468874</v>
      </c>
      <c r="O85" s="143">
        <f t="shared" si="32"/>
        <v>0.53335041499870295</v>
      </c>
      <c r="P85" s="52">
        <f t="shared" si="43"/>
        <v>7.4682684328174029E-2</v>
      </c>
    </row>
    <row r="86" spans="1:16" ht="20.100000000000001" customHeight="1" x14ac:dyDescent="0.25">
      <c r="A86" s="38" t="s">
        <v>203</v>
      </c>
      <c r="B86" s="19">
        <v>12684.939999999999</v>
      </c>
      <c r="C86" s="140">
        <v>10284.370000000001</v>
      </c>
      <c r="D86" s="247">
        <f t="shared" si="33"/>
        <v>7.9493514188440553E-3</v>
      </c>
      <c r="E86" s="215">
        <f t="shared" si="34"/>
        <v>6.4601544015577324E-3</v>
      </c>
      <c r="F86" s="52">
        <f t="shared" si="41"/>
        <v>-0.18924567242730342</v>
      </c>
      <c r="H86" s="19">
        <v>2679.277000000001</v>
      </c>
      <c r="I86" s="140">
        <v>2237.0050000000006</v>
      </c>
      <c r="J86" s="214">
        <f t="shared" si="35"/>
        <v>7.1292866887204039E-3</v>
      </c>
      <c r="K86" s="215">
        <f t="shared" si="36"/>
        <v>5.8990357007392266E-3</v>
      </c>
      <c r="L86" s="52">
        <f t="shared" si="39"/>
        <v>-0.16507139799281681</v>
      </c>
      <c r="N86" s="40">
        <f t="shared" si="31"/>
        <v>2.1121715987619973</v>
      </c>
      <c r="O86" s="143">
        <f t="shared" si="32"/>
        <v>2.1751502522760271</v>
      </c>
      <c r="P86" s="52">
        <f t="shared" si="43"/>
        <v>2.9817015601830508E-2</v>
      </c>
    </row>
    <row r="87" spans="1:16" ht="20.100000000000001" customHeight="1" x14ac:dyDescent="0.25">
      <c r="A87" s="38" t="s">
        <v>202</v>
      </c>
      <c r="B87" s="19">
        <v>4390.01</v>
      </c>
      <c r="C87" s="140">
        <v>6013.0200000000032</v>
      </c>
      <c r="D87" s="247">
        <f t="shared" si="33"/>
        <v>2.751115277032418E-3</v>
      </c>
      <c r="E87" s="215">
        <f t="shared" si="34"/>
        <v>3.7770945249592041E-3</v>
      </c>
      <c r="F87" s="52">
        <f t="shared" si="41"/>
        <v>0.36970530818836467</v>
      </c>
      <c r="H87" s="19">
        <v>1523.5629999999992</v>
      </c>
      <c r="I87" s="140">
        <v>2059.0210000000002</v>
      </c>
      <c r="J87" s="214">
        <f t="shared" si="35"/>
        <v>4.0540479447727555E-3</v>
      </c>
      <c r="K87" s="215">
        <f t="shared" si="36"/>
        <v>5.4296876348384473E-3</v>
      </c>
      <c r="L87" s="52">
        <f t="shared" si="39"/>
        <v>0.35145117070971221</v>
      </c>
      <c r="N87" s="40">
        <f t="shared" ref="N87" si="44">(H87/B87)*10</f>
        <v>3.4705228461894144</v>
      </c>
      <c r="O87" s="143">
        <f t="shared" ref="O87" si="45">(I87/C87)*10</f>
        <v>3.4242709985997037</v>
      </c>
      <c r="P87" s="52">
        <f t="shared" ref="P87" si="46">(O87-N87)/N87</f>
        <v>-1.3327054636881172E-2</v>
      </c>
    </row>
    <row r="88" spans="1:16" ht="20.100000000000001" customHeight="1" x14ac:dyDescent="0.25">
      <c r="A88" s="38" t="s">
        <v>206</v>
      </c>
      <c r="B88" s="19">
        <v>9474.92</v>
      </c>
      <c r="C88" s="140">
        <v>7803.21</v>
      </c>
      <c r="D88" s="247">
        <f t="shared" si="33"/>
        <v>5.9377079233669163E-3</v>
      </c>
      <c r="E88" s="215">
        <f t="shared" si="34"/>
        <v>4.9016071405228812E-3</v>
      </c>
      <c r="F88" s="52">
        <f t="shared" ref="F88:F94" si="47">(C88-B88)/B88</f>
        <v>-0.1764352627779443</v>
      </c>
      <c r="H88" s="19">
        <v>2417.7579999999998</v>
      </c>
      <c r="I88" s="140">
        <v>1923.9720000000007</v>
      </c>
      <c r="J88" s="214">
        <f t="shared" si="35"/>
        <v>6.4334109261368864E-3</v>
      </c>
      <c r="K88" s="215">
        <f t="shared" si="36"/>
        <v>5.073560191069154E-3</v>
      </c>
      <c r="L88" s="52">
        <f t="shared" ref="L88:L94" si="48">(I88-H88)/H88</f>
        <v>-0.20423301256784143</v>
      </c>
      <c r="N88" s="40">
        <f t="shared" si="31"/>
        <v>2.5517450279263572</v>
      </c>
      <c r="O88" s="143">
        <f t="shared" si="32"/>
        <v>2.4656160733851844</v>
      </c>
      <c r="P88" s="52">
        <f t="shared" ref="P88:P92" si="49">(O88-N88)/N88</f>
        <v>-3.3752962619139244E-2</v>
      </c>
    </row>
    <row r="89" spans="1:16" ht="20.100000000000001" customHeight="1" x14ac:dyDescent="0.25">
      <c r="A89" s="38" t="s">
        <v>204</v>
      </c>
      <c r="B89" s="19">
        <v>4027.7000000000003</v>
      </c>
      <c r="C89" s="140">
        <v>4445.07</v>
      </c>
      <c r="D89" s="247">
        <f t="shared" si="33"/>
        <v>2.524064182383063E-3</v>
      </c>
      <c r="E89" s="215">
        <f t="shared" si="34"/>
        <v>2.7921825571942884E-3</v>
      </c>
      <c r="F89" s="52">
        <f t="shared" si="47"/>
        <v>0.10362489758422906</v>
      </c>
      <c r="H89" s="19">
        <v>1289.2249999999997</v>
      </c>
      <c r="I89" s="140">
        <v>1431.9390000000003</v>
      </c>
      <c r="J89" s="214">
        <f t="shared" si="35"/>
        <v>3.4304980900689091E-3</v>
      </c>
      <c r="K89" s="215">
        <f t="shared" si="36"/>
        <v>3.7760573991925932E-3</v>
      </c>
      <c r="L89" s="52">
        <f t="shared" si="48"/>
        <v>0.11069751207120608</v>
      </c>
      <c r="N89" s="40">
        <f t="shared" si="31"/>
        <v>3.200896293169798</v>
      </c>
      <c r="O89" s="143">
        <f t="shared" si="32"/>
        <v>3.2214093366358694</v>
      </c>
      <c r="P89" s="52">
        <f t="shared" si="49"/>
        <v>6.4085311073160895E-3</v>
      </c>
    </row>
    <row r="90" spans="1:16" ht="20.100000000000001" customHeight="1" x14ac:dyDescent="0.25">
      <c r="A90" s="38" t="s">
        <v>207</v>
      </c>
      <c r="B90" s="19">
        <v>2648.99</v>
      </c>
      <c r="C90" s="140">
        <v>5776.11</v>
      </c>
      <c r="D90" s="247">
        <f t="shared" si="33"/>
        <v>1.6600592840804698E-3</v>
      </c>
      <c r="E90" s="215">
        <f t="shared" si="34"/>
        <v>3.6282788775959664E-3</v>
      </c>
      <c r="F90" s="52">
        <f t="shared" si="47"/>
        <v>1.1804952076074278</v>
      </c>
      <c r="H90" s="19">
        <v>648.57100000000003</v>
      </c>
      <c r="I90" s="140">
        <v>1264.4180000000001</v>
      </c>
      <c r="J90" s="214">
        <f t="shared" si="35"/>
        <v>1.7257822154969715E-3</v>
      </c>
      <c r="K90" s="215">
        <f t="shared" si="36"/>
        <v>3.3343005145975491E-3</v>
      </c>
      <c r="L90" s="52">
        <f t="shared" si="48"/>
        <v>0.94954446005140547</v>
      </c>
      <c r="N90" s="40">
        <f t="shared" si="31"/>
        <v>2.4483708885273261</v>
      </c>
      <c r="O90" s="143">
        <f t="shared" si="32"/>
        <v>2.1890476462532744</v>
      </c>
      <c r="P90" s="52">
        <f t="shared" si="49"/>
        <v>-0.10591664991982991</v>
      </c>
    </row>
    <row r="91" spans="1:16" ht="20.100000000000001" customHeight="1" x14ac:dyDescent="0.25">
      <c r="A91" s="38" t="s">
        <v>214</v>
      </c>
      <c r="B91" s="19">
        <v>3159.670000000001</v>
      </c>
      <c r="C91" s="140">
        <v>2981.7699999999995</v>
      </c>
      <c r="D91" s="247">
        <f t="shared" si="33"/>
        <v>1.9800903431611825E-3</v>
      </c>
      <c r="E91" s="215">
        <f t="shared" si="34"/>
        <v>1.8730067655999146E-3</v>
      </c>
      <c r="F91" s="52">
        <f t="shared" si="47"/>
        <v>-5.6303348134457525E-2</v>
      </c>
      <c r="H91" s="19">
        <v>1038.1769999999997</v>
      </c>
      <c r="I91" s="140">
        <v>1022.245</v>
      </c>
      <c r="J91" s="214">
        <f t="shared" si="35"/>
        <v>2.7624846055990769E-3</v>
      </c>
      <c r="K91" s="215">
        <f t="shared" si="36"/>
        <v>2.695684520107094E-3</v>
      </c>
      <c r="L91" s="52">
        <f t="shared" si="48"/>
        <v>-1.5346130765755434E-2</v>
      </c>
      <c r="N91" s="40">
        <f t="shared" si="31"/>
        <v>3.2857133814607202</v>
      </c>
      <c r="O91" s="143">
        <f t="shared" si="32"/>
        <v>3.4283160673023079</v>
      </c>
      <c r="P91" s="52">
        <f t="shared" si="49"/>
        <v>4.3400829374286798E-2</v>
      </c>
    </row>
    <row r="92" spans="1:16" ht="20.100000000000001" customHeight="1" x14ac:dyDescent="0.25">
      <c r="A92" s="38" t="s">
        <v>208</v>
      </c>
      <c r="B92" s="19">
        <v>1662.0800000000002</v>
      </c>
      <c r="C92" s="140">
        <v>5016.8000000000011</v>
      </c>
      <c r="D92" s="247">
        <f t="shared" si="33"/>
        <v>1.0415861648720712E-3</v>
      </c>
      <c r="E92" s="215">
        <f t="shared" si="34"/>
        <v>3.1513162791434804E-3</v>
      </c>
      <c r="F92" s="52">
        <f t="shared" si="47"/>
        <v>2.0183865999229886</v>
      </c>
      <c r="H92" s="19">
        <v>310.12399999999991</v>
      </c>
      <c r="I92" s="140">
        <v>1017.1610000000002</v>
      </c>
      <c r="J92" s="214">
        <f t="shared" si="35"/>
        <v>8.252087802241892E-4</v>
      </c>
      <c r="K92" s="215">
        <f t="shared" si="36"/>
        <v>2.6822778904828609E-3</v>
      </c>
      <c r="L92" s="52">
        <f>(I92-H92)/H92</f>
        <v>2.2798525750989942</v>
      </c>
      <c r="N92" s="40">
        <f t="shared" si="31"/>
        <v>1.8658788987293025</v>
      </c>
      <c r="O92" s="143">
        <f t="shared" si="32"/>
        <v>2.0275095678520172</v>
      </c>
      <c r="P92" s="52">
        <f t="shared" si="49"/>
        <v>8.6624415567799262E-2</v>
      </c>
    </row>
    <row r="93" spans="1:16" ht="20.100000000000001" customHeight="1" x14ac:dyDescent="0.25">
      <c r="A93" s="38" t="s">
        <v>195</v>
      </c>
      <c r="B93" s="19">
        <v>3571.3700000000026</v>
      </c>
      <c r="C93" s="140">
        <v>2510.5899999999997</v>
      </c>
      <c r="D93" s="247">
        <f t="shared" si="33"/>
        <v>2.2380929808668484E-3</v>
      </c>
      <c r="E93" s="215">
        <f t="shared" si="34"/>
        <v>1.57703379390345E-3</v>
      </c>
      <c r="F93" s="52">
        <f t="shared" si="47"/>
        <v>-0.29702327118164801</v>
      </c>
      <c r="H93" s="19">
        <v>1332.953</v>
      </c>
      <c r="I93" s="140">
        <v>912.15700000000027</v>
      </c>
      <c r="J93" s="214">
        <f t="shared" si="35"/>
        <v>3.5468539011046353E-3</v>
      </c>
      <c r="K93" s="215">
        <f t="shared" si="36"/>
        <v>2.4053798304783367E-3</v>
      </c>
      <c r="L93" s="52">
        <f>(I93-H93)/H93</f>
        <v>-0.31568704973093553</v>
      </c>
      <c r="N93" s="40">
        <f t="shared" ref="N93" si="50">(H93/B93)*10</f>
        <v>3.7323296102056047</v>
      </c>
      <c r="O93" s="143">
        <f t="shared" ref="O93" si="51">(I93/C93)*10</f>
        <v>3.6332376055030902</v>
      </c>
      <c r="P93" s="52">
        <f t="shared" ref="P93" si="52">(O93-N93)/N93</f>
        <v>-2.6549639247176734E-2</v>
      </c>
    </row>
    <row r="94" spans="1:16" ht="20.100000000000001" customHeight="1" x14ac:dyDescent="0.25">
      <c r="A94" s="38" t="s">
        <v>215</v>
      </c>
      <c r="B94" s="19">
        <v>1535.1200000000003</v>
      </c>
      <c r="C94" s="140">
        <v>2234.13</v>
      </c>
      <c r="D94" s="247">
        <f t="shared" si="33"/>
        <v>9.6202334028350873E-4</v>
      </c>
      <c r="E94" s="215">
        <f t="shared" si="34"/>
        <v>1.4033747087232543E-3</v>
      </c>
      <c r="F94" s="52">
        <f t="shared" si="47"/>
        <v>0.45534551044869431</v>
      </c>
      <c r="H94" s="19">
        <v>554.91299999999967</v>
      </c>
      <c r="I94" s="140">
        <v>776.68600000000004</v>
      </c>
      <c r="J94" s="214">
        <f t="shared" si="35"/>
        <v>1.4765676950527704E-3</v>
      </c>
      <c r="K94" s="215">
        <f t="shared" si="36"/>
        <v>2.0481395626135599E-3</v>
      </c>
      <c r="L94" s="52">
        <f t="shared" si="48"/>
        <v>0.39965363939933019</v>
      </c>
      <c r="N94" s="40">
        <f t="shared" ref="N94" si="53">(H94/B94)*10</f>
        <v>3.6147858147897205</v>
      </c>
      <c r="O94" s="143">
        <f t="shared" ref="O94" si="54">(I94/C94)*10</f>
        <v>3.4764583976760526</v>
      </c>
      <c r="P94" s="52">
        <f t="shared" ref="P94" si="55">(O94-N94)/N94</f>
        <v>-3.8267112963569792E-2</v>
      </c>
    </row>
    <row r="95" spans="1:16" ht="20.100000000000001" customHeight="1" thickBot="1" x14ac:dyDescent="0.3">
      <c r="A95" s="8" t="s">
        <v>17</v>
      </c>
      <c r="B95" s="19">
        <f>B96-SUM(B68:B94)</f>
        <v>59622.419999999227</v>
      </c>
      <c r="C95" s="140">
        <f>C96-SUM(C68:C94)</f>
        <v>56748.260000000242</v>
      </c>
      <c r="D95" s="247">
        <f t="shared" si="33"/>
        <v>3.7363958286118035E-2</v>
      </c>
      <c r="E95" s="215">
        <f t="shared" si="34"/>
        <v>3.5646570632887002E-2</v>
      </c>
      <c r="F95" s="52">
        <f>(C95-B95)/B95</f>
        <v>-4.8206027195793498E-2</v>
      </c>
      <c r="H95" s="19">
        <f>H96-SUM(H68:H94)</f>
        <v>14860.776999999885</v>
      </c>
      <c r="I95" s="140">
        <f>I96-SUM(I68:I94)</f>
        <v>13873.022000000055</v>
      </c>
      <c r="J95" s="214">
        <f t="shared" si="35"/>
        <v>3.9543033307172598E-2</v>
      </c>
      <c r="K95" s="215">
        <f t="shared" si="36"/>
        <v>3.6583490897490627E-2</v>
      </c>
      <c r="L95" s="52">
        <f>(I95-H95)/H95</f>
        <v>-6.6467251342230471E-2</v>
      </c>
      <c r="N95" s="40">
        <f t="shared" si="31"/>
        <v>2.4924813518136428</v>
      </c>
      <c r="O95" s="143">
        <f t="shared" si="32"/>
        <v>2.4446603296735434</v>
      </c>
      <c r="P95" s="52">
        <f>(O95-N95)/N95</f>
        <v>-1.9186110301408141E-2</v>
      </c>
    </row>
    <row r="96" spans="1:16" ht="26.25" customHeight="1" thickBot="1" x14ac:dyDescent="0.3">
      <c r="A96" s="12" t="s">
        <v>18</v>
      </c>
      <c r="B96" s="17">
        <v>1595720.1199999989</v>
      </c>
      <c r="C96" s="145">
        <v>1591969.6900000004</v>
      </c>
      <c r="D96" s="243">
        <f>SUM(D68:D95)</f>
        <v>1</v>
      </c>
      <c r="E96" s="244">
        <f>SUM(E68:E95)</f>
        <v>0.99999999999999989</v>
      </c>
      <c r="F96" s="57">
        <f>(C96-B96)/B96</f>
        <v>-2.3503056413166868E-3</v>
      </c>
      <c r="G96" s="1"/>
      <c r="H96" s="17">
        <v>375812.77299999975</v>
      </c>
      <c r="I96" s="145">
        <v>379215.36900000018</v>
      </c>
      <c r="J96" s="255">
        <f t="shared" si="35"/>
        <v>1</v>
      </c>
      <c r="K96" s="244">
        <f t="shared" si="36"/>
        <v>1</v>
      </c>
      <c r="L96" s="57">
        <f>(I96-H96)/H96</f>
        <v>9.0539658161124543E-3</v>
      </c>
      <c r="M96" s="1"/>
      <c r="N96" s="37">
        <f t="shared" si="31"/>
        <v>2.3551296263658066</v>
      </c>
      <c r="O96" s="150">
        <f t="shared" si="32"/>
        <v>2.382051438429083</v>
      </c>
      <c r="P96" s="57">
        <f>(O96-N96)/N96</f>
        <v>1.1431138125853115E-2</v>
      </c>
    </row>
  </sheetData>
  <mergeCells count="33"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2 P88:P92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L39:L62 P39:P62 F39:F62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5" max="5" width="9.28515625" customWidth="1"/>
    <col min="6" max="6" width="9.425781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134</v>
      </c>
      <c r="B1" s="4"/>
    </row>
    <row r="3" spans="1:19" ht="15.75" thickBot="1" x14ac:dyDescent="0.3"/>
    <row r="4" spans="1:19" x14ac:dyDescent="0.25">
      <c r="A4" s="327" t="s">
        <v>16</v>
      </c>
      <c r="B4" s="320"/>
      <c r="C4" s="320"/>
      <c r="D4" s="320"/>
      <c r="E4" s="342" t="s">
        <v>1</v>
      </c>
      <c r="F4" s="343"/>
      <c r="G4" s="340" t="s">
        <v>104</v>
      </c>
      <c r="H4" s="340"/>
      <c r="I4" s="130" t="s">
        <v>0</v>
      </c>
      <c r="K4" s="344" t="s">
        <v>19</v>
      </c>
      <c r="L4" s="343"/>
      <c r="M4" s="340" t="s">
        <v>104</v>
      </c>
      <c r="N4" s="340"/>
      <c r="O4" s="130" t="s">
        <v>0</v>
      </c>
      <c r="Q4" s="350" t="s">
        <v>22</v>
      </c>
      <c r="R4" s="340"/>
      <c r="S4" s="130" t="s">
        <v>0</v>
      </c>
    </row>
    <row r="5" spans="1:19" x14ac:dyDescent="0.25">
      <c r="A5" s="341"/>
      <c r="B5" s="321"/>
      <c r="C5" s="321"/>
      <c r="D5" s="321"/>
      <c r="E5" s="345" t="s">
        <v>158</v>
      </c>
      <c r="F5" s="346"/>
      <c r="G5" s="347" t="str">
        <f>E5</f>
        <v>jan-dez</v>
      </c>
      <c r="H5" s="347"/>
      <c r="I5" s="131" t="s">
        <v>150</v>
      </c>
      <c r="K5" s="348" t="str">
        <f>E5</f>
        <v>jan-dez</v>
      </c>
      <c r="L5" s="346"/>
      <c r="M5" s="336" t="str">
        <f>E5</f>
        <v>jan-dez</v>
      </c>
      <c r="N5" s="337"/>
      <c r="O5" s="131" t="str">
        <f>I5</f>
        <v>2023/2022</v>
      </c>
      <c r="Q5" s="348" t="str">
        <f>E5</f>
        <v>jan-dez</v>
      </c>
      <c r="R5" s="346"/>
      <c r="S5" s="131" t="str">
        <f>O5</f>
        <v>2023/2022</v>
      </c>
    </row>
    <row r="6" spans="1:19" ht="15.75" thickBot="1" x14ac:dyDescent="0.3">
      <c r="A6" s="328"/>
      <c r="B6" s="351"/>
      <c r="C6" s="351"/>
      <c r="D6" s="351"/>
      <c r="E6" s="99">
        <v>2022</v>
      </c>
      <c r="F6" s="144">
        <v>2023</v>
      </c>
      <c r="G6" s="68">
        <f>E6</f>
        <v>2022</v>
      </c>
      <c r="H6" s="137">
        <f>F6</f>
        <v>2023</v>
      </c>
      <c r="I6" s="131" t="s">
        <v>1</v>
      </c>
      <c r="K6" s="16">
        <f>E6</f>
        <v>2022</v>
      </c>
      <c r="L6" s="138">
        <f>F6</f>
        <v>2023</v>
      </c>
      <c r="M6" s="136">
        <f>G6</f>
        <v>2022</v>
      </c>
      <c r="N6" s="137">
        <f>H6</f>
        <v>2023</v>
      </c>
      <c r="O6" s="260">
        <v>1000</v>
      </c>
      <c r="Q6" s="16">
        <f>E6</f>
        <v>2022</v>
      </c>
      <c r="R6" s="138">
        <f>F6</f>
        <v>2023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586215.99999999977</v>
      </c>
      <c r="F7" s="145">
        <v>576909.21999999881</v>
      </c>
      <c r="G7" s="243">
        <f>E7/E15</f>
        <v>0.40556362763345627</v>
      </c>
      <c r="H7" s="244">
        <f>F7/F15</f>
        <v>0.39879063505519136</v>
      </c>
      <c r="I7" s="164">
        <f t="shared" ref="I7:I18" si="0">(F7-E7)/E7</f>
        <v>-1.5876025219374708E-2</v>
      </c>
      <c r="J7" s="1"/>
      <c r="K7" s="17">
        <v>151023.21800000011</v>
      </c>
      <c r="L7" s="145">
        <v>150799.91899999967</v>
      </c>
      <c r="M7" s="243">
        <f>K7/K15</f>
        <v>0.35190208343730556</v>
      </c>
      <c r="N7" s="244">
        <f>L7/L15</f>
        <v>0.34541408679846519</v>
      </c>
      <c r="O7" s="164">
        <f t="shared" ref="O7:O18" si="1">(L7-K7)/K7</f>
        <v>-1.4785739766214985E-3</v>
      </c>
      <c r="P7" s="1"/>
      <c r="Q7" s="187">
        <f t="shared" ref="Q7:R18" si="2">(K7/E7)*10</f>
        <v>2.5762384172386996</v>
      </c>
      <c r="R7" s="188">
        <f t="shared" si="2"/>
        <v>2.6139280457330876</v>
      </c>
      <c r="S7" s="55">
        <f>(R7-Q7)/Q7</f>
        <v>1.4629712934249689E-2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475446.85999999987</v>
      </c>
      <c r="F8" s="181">
        <v>482758.0899999988</v>
      </c>
      <c r="G8" s="245">
        <f>E8/E7</f>
        <v>0.81104381320195984</v>
      </c>
      <c r="H8" s="246">
        <f>F8/F7</f>
        <v>0.83680078817253056</v>
      </c>
      <c r="I8" s="206">
        <f t="shared" si="0"/>
        <v>1.5377596562524224E-2</v>
      </c>
      <c r="K8" s="180">
        <v>131746.45400000011</v>
      </c>
      <c r="L8" s="181">
        <v>133754.99299999967</v>
      </c>
      <c r="M8" s="250">
        <f>K8/K7</f>
        <v>0.87235893755091365</v>
      </c>
      <c r="N8" s="246">
        <f>L8/L7</f>
        <v>0.88696992602495994</v>
      </c>
      <c r="O8" s="207">
        <f t="shared" si="1"/>
        <v>1.5245488125240559E-2</v>
      </c>
      <c r="Q8" s="189">
        <f t="shared" si="2"/>
        <v>2.7710027152140655</v>
      </c>
      <c r="R8" s="190">
        <f t="shared" si="2"/>
        <v>2.7706421864416608</v>
      </c>
      <c r="S8" s="182">
        <f t="shared" ref="S8:S18" si="3">(R8-Q8)/Q8</f>
        <v>-1.3010769366092638E-4</v>
      </c>
    </row>
    <row r="9" spans="1:19" ht="24" customHeight="1" x14ac:dyDescent="0.25">
      <c r="A9" s="8"/>
      <c r="B9" t="s">
        <v>37</v>
      </c>
      <c r="E9" s="19">
        <v>104512.25999999994</v>
      </c>
      <c r="F9" s="140">
        <v>88284.659999999989</v>
      </c>
      <c r="G9" s="247">
        <f>E9/E7</f>
        <v>0.17828285137219041</v>
      </c>
      <c r="H9" s="215">
        <f>F9/F7</f>
        <v>0.15303041958663821</v>
      </c>
      <c r="I9" s="182">
        <f t="shared" si="0"/>
        <v>-0.15526982193285224</v>
      </c>
      <c r="K9" s="19">
        <v>17837.360999999994</v>
      </c>
      <c r="L9" s="140">
        <v>15703.679000000004</v>
      </c>
      <c r="M9" s="247">
        <f>K9/K7</f>
        <v>0.11811005775284156</v>
      </c>
      <c r="N9" s="215">
        <f>L9/L7</f>
        <v>0.10413585832231141</v>
      </c>
      <c r="O9" s="182">
        <f t="shared" si="1"/>
        <v>-0.11961870368604362</v>
      </c>
      <c r="Q9" s="189">
        <f t="shared" si="2"/>
        <v>1.706724263737097</v>
      </c>
      <c r="R9" s="190">
        <f t="shared" si="2"/>
        <v>1.778755108758419</v>
      </c>
      <c r="S9" s="182">
        <f t="shared" si="3"/>
        <v>4.2204148937099582E-2</v>
      </c>
    </row>
    <row r="10" spans="1:19" ht="24" customHeight="1" thickBot="1" x14ac:dyDescent="0.3">
      <c r="A10" s="8"/>
      <c r="B10" t="s">
        <v>36</v>
      </c>
      <c r="E10" s="19">
        <v>6256.88</v>
      </c>
      <c r="F10" s="140">
        <v>5866.4699999999993</v>
      </c>
      <c r="G10" s="247">
        <f>E10/E7</f>
        <v>1.0673335425849861E-2</v>
      </c>
      <c r="H10" s="215">
        <f>F10/F7</f>
        <v>1.0168792240831255E-2</v>
      </c>
      <c r="I10" s="186">
        <f t="shared" si="0"/>
        <v>-6.239691347764393E-2</v>
      </c>
      <c r="K10" s="19">
        <v>1439.4030000000002</v>
      </c>
      <c r="L10" s="140">
        <v>1341.2469999999996</v>
      </c>
      <c r="M10" s="247">
        <f>K10/K7</f>
        <v>9.5310046962447798E-3</v>
      </c>
      <c r="N10" s="215">
        <f>L10/L7</f>
        <v>8.8942156527285834E-3</v>
      </c>
      <c r="O10" s="209">
        <f t="shared" si="1"/>
        <v>-6.8192160221981352E-2</v>
      </c>
      <c r="Q10" s="189">
        <f t="shared" si="2"/>
        <v>2.3005123959545335</v>
      </c>
      <c r="R10" s="190">
        <f t="shared" si="2"/>
        <v>2.2862931200534558</v>
      </c>
      <c r="S10" s="182">
        <f t="shared" si="3"/>
        <v>-6.1809168801187234E-3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859219.34000000404</v>
      </c>
      <c r="F11" s="145">
        <v>869737.64000000199</v>
      </c>
      <c r="G11" s="243">
        <f>E11/E15</f>
        <v>0.59443637236654379</v>
      </c>
      <c r="H11" s="244">
        <f>F11/F15</f>
        <v>0.6012093649448087</v>
      </c>
      <c r="I11" s="164">
        <f t="shared" si="0"/>
        <v>1.2241693721649587E-2</v>
      </c>
      <c r="J11" s="1"/>
      <c r="K11" s="17">
        <v>278139.39599999978</v>
      </c>
      <c r="L11" s="145">
        <v>285777.29299999954</v>
      </c>
      <c r="M11" s="243">
        <f>K11/K15</f>
        <v>0.64809791656269444</v>
      </c>
      <c r="N11" s="244">
        <f>L11/L15</f>
        <v>0.6545859132015347</v>
      </c>
      <c r="O11" s="164">
        <f t="shared" si="1"/>
        <v>2.7460680183542825E-2</v>
      </c>
      <c r="Q11" s="191">
        <f t="shared" si="2"/>
        <v>3.2371174978440136</v>
      </c>
      <c r="R11" s="192">
        <f t="shared" si="2"/>
        <v>3.2857873438707204</v>
      </c>
      <c r="S11" s="57">
        <f t="shared" si="3"/>
        <v>1.5034933411938824E-2</v>
      </c>
    </row>
    <row r="12" spans="1:19" s="3" customFormat="1" ht="24" customHeight="1" x14ac:dyDescent="0.25">
      <c r="A12" s="46"/>
      <c r="B12" s="3" t="s">
        <v>33</v>
      </c>
      <c r="E12" s="31">
        <v>801555.4000000041</v>
      </c>
      <c r="F12" s="141">
        <v>809564.09000000195</v>
      </c>
      <c r="G12" s="247">
        <f>E12/E11</f>
        <v>0.93288798643661852</v>
      </c>
      <c r="H12" s="215">
        <f>F12/F11</f>
        <v>0.93081413608821173</v>
      </c>
      <c r="I12" s="206">
        <f t="shared" si="0"/>
        <v>9.9914366492918731E-3</v>
      </c>
      <c r="K12" s="31">
        <v>268485.43599999981</v>
      </c>
      <c r="L12" s="141">
        <v>275217.23899999954</v>
      </c>
      <c r="M12" s="247">
        <f>K12/K11</f>
        <v>0.96529092915697579</v>
      </c>
      <c r="N12" s="215">
        <f>L12/L11</f>
        <v>0.96304795986712621</v>
      </c>
      <c r="O12" s="206">
        <f t="shared" si="1"/>
        <v>2.507325201803396E-2</v>
      </c>
      <c r="Q12" s="189">
        <f t="shared" si="2"/>
        <v>3.3495555765702338</v>
      </c>
      <c r="R12" s="190">
        <f t="shared" si="2"/>
        <v>3.3995732073540816</v>
      </c>
      <c r="S12" s="182">
        <f t="shared" si="3"/>
        <v>1.4932617071266268E-2</v>
      </c>
    </row>
    <row r="13" spans="1:19" ht="24" customHeight="1" x14ac:dyDescent="0.25">
      <c r="A13" s="8"/>
      <c r="B13" s="3" t="s">
        <v>37</v>
      </c>
      <c r="D13" s="3"/>
      <c r="E13" s="19">
        <v>53390.47</v>
      </c>
      <c r="F13" s="140">
        <v>55725.18</v>
      </c>
      <c r="G13" s="247">
        <f>E13/E11</f>
        <v>6.2138347584214937E-2</v>
      </c>
      <c r="H13" s="215">
        <f>F13/F11</f>
        <v>6.4071252567613229E-2</v>
      </c>
      <c r="I13" s="182">
        <f t="shared" si="0"/>
        <v>4.3728965113062297E-2</v>
      </c>
      <c r="K13" s="19">
        <v>9120.9909999999909</v>
      </c>
      <c r="L13" s="140">
        <v>10075.714000000005</v>
      </c>
      <c r="M13" s="247">
        <f>K13/K11</f>
        <v>3.279287699323255E-2</v>
      </c>
      <c r="N13" s="215">
        <f>L13/L11</f>
        <v>3.5257223883074645E-2</v>
      </c>
      <c r="O13" s="182">
        <f t="shared" si="1"/>
        <v>0.10467316544879997</v>
      </c>
      <c r="Q13" s="189">
        <f t="shared" si="2"/>
        <v>1.7083556297593916</v>
      </c>
      <c r="R13" s="190">
        <f t="shared" si="2"/>
        <v>1.8081079325360647</v>
      </c>
      <c r="S13" s="182">
        <f t="shared" si="3"/>
        <v>5.8390829777475811E-2</v>
      </c>
    </row>
    <row r="14" spans="1:19" ht="24" customHeight="1" thickBot="1" x14ac:dyDescent="0.3">
      <c r="A14" s="8"/>
      <c r="B14" t="s">
        <v>36</v>
      </c>
      <c r="E14" s="19">
        <v>4273.4699999999993</v>
      </c>
      <c r="F14" s="140">
        <v>4448.37</v>
      </c>
      <c r="G14" s="247">
        <f>E14/E11</f>
        <v>4.9736659791665997E-3</v>
      </c>
      <c r="H14" s="215">
        <f>F14/F11</f>
        <v>5.1146113441749973E-3</v>
      </c>
      <c r="I14" s="186">
        <f t="shared" si="0"/>
        <v>4.0926928233964571E-2</v>
      </c>
      <c r="K14" s="19">
        <v>532.96900000000028</v>
      </c>
      <c r="L14" s="140">
        <v>484.34000000000003</v>
      </c>
      <c r="M14" s="247">
        <f>K14/K11</f>
        <v>1.9161938497917811E-3</v>
      </c>
      <c r="N14" s="215">
        <f>L14/L11</f>
        <v>1.6948162497991079E-3</v>
      </c>
      <c r="O14" s="209">
        <f t="shared" si="1"/>
        <v>-9.1241704489379724E-2</v>
      </c>
      <c r="Q14" s="189">
        <f t="shared" si="2"/>
        <v>1.2471574622028476</v>
      </c>
      <c r="R14" s="190">
        <f t="shared" si="2"/>
        <v>1.0888033144724922</v>
      </c>
      <c r="S14" s="182">
        <f t="shared" si="3"/>
        <v>-0.12697205648006571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1445435.3400000038</v>
      </c>
      <c r="F15" s="145">
        <v>1446646.8600000008</v>
      </c>
      <c r="G15" s="243">
        <f>G7+G11</f>
        <v>1</v>
      </c>
      <c r="H15" s="244">
        <f>H7+H11</f>
        <v>1</v>
      </c>
      <c r="I15" s="164">
        <f t="shared" si="0"/>
        <v>8.3816962714983059E-4</v>
      </c>
      <c r="J15" s="1"/>
      <c r="K15" s="17">
        <v>429162.61399999988</v>
      </c>
      <c r="L15" s="145">
        <v>436577.21199999924</v>
      </c>
      <c r="M15" s="243">
        <f>M7+M11</f>
        <v>1</v>
      </c>
      <c r="N15" s="244">
        <f>N7+N11</f>
        <v>0.99999999999999989</v>
      </c>
      <c r="O15" s="164">
        <f t="shared" si="1"/>
        <v>1.7276896351459355E-2</v>
      </c>
      <c r="Q15" s="191">
        <f t="shared" si="2"/>
        <v>2.9690889804866591</v>
      </c>
      <c r="R15" s="192">
        <f t="shared" si="2"/>
        <v>3.0178561476986787</v>
      </c>
      <c r="S15" s="57">
        <f t="shared" si="3"/>
        <v>1.6424959821859639E-2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1277002.260000004</v>
      </c>
      <c r="F16" s="181">
        <f t="shared" ref="F16:F17" si="4">F8+F12</f>
        <v>1292322.1800000006</v>
      </c>
      <c r="G16" s="245">
        <f>E16/E15</f>
        <v>0.88347242153357108</v>
      </c>
      <c r="H16" s="246">
        <f>F16/F15</f>
        <v>0.89332249336925251</v>
      </c>
      <c r="I16" s="207">
        <f t="shared" si="0"/>
        <v>1.1996783780160747E-2</v>
      </c>
      <c r="J16" s="3"/>
      <c r="K16" s="180">
        <f t="shared" ref="K16:L18" si="5">K8+K12</f>
        <v>400231.8899999999</v>
      </c>
      <c r="L16" s="181">
        <f t="shared" si="5"/>
        <v>408972.2319999992</v>
      </c>
      <c r="M16" s="250">
        <f>K16/K15</f>
        <v>0.93258796769282426</v>
      </c>
      <c r="N16" s="246">
        <f>L16/L15</f>
        <v>0.9367695352821116</v>
      </c>
      <c r="O16" s="207">
        <f t="shared" si="1"/>
        <v>2.1838194852487412E-2</v>
      </c>
      <c r="P16" s="3"/>
      <c r="Q16" s="189">
        <f t="shared" si="2"/>
        <v>3.1341517751111785</v>
      </c>
      <c r="R16" s="190">
        <f t="shared" si="2"/>
        <v>3.1646306031828613</v>
      </c>
      <c r="S16" s="182">
        <f t="shared" si="3"/>
        <v>9.7247454043930606E-3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157902.72999999992</v>
      </c>
      <c r="F17" s="140">
        <f t="shared" si="4"/>
        <v>144009.84</v>
      </c>
      <c r="G17" s="248">
        <f>E17/E15</f>
        <v>0.10924233387015396</v>
      </c>
      <c r="H17" s="215">
        <f>F17/F15</f>
        <v>9.9547335277111043E-2</v>
      </c>
      <c r="I17" s="182">
        <f t="shared" si="0"/>
        <v>-8.7983849297601974E-2</v>
      </c>
      <c r="K17" s="19">
        <f t="shared" si="5"/>
        <v>26958.351999999984</v>
      </c>
      <c r="L17" s="140">
        <f t="shared" si="5"/>
        <v>25779.393000000011</v>
      </c>
      <c r="M17" s="247">
        <f>K17/K15</f>
        <v>6.2816170655536158E-2</v>
      </c>
      <c r="N17" s="215">
        <f>L17/L15</f>
        <v>5.9048874497828932E-2</v>
      </c>
      <c r="O17" s="182">
        <f t="shared" si="1"/>
        <v>-4.3732606503541986E-2</v>
      </c>
      <c r="Q17" s="189">
        <f t="shared" si="2"/>
        <v>1.7072758653381102</v>
      </c>
      <c r="R17" s="190">
        <f t="shared" si="2"/>
        <v>1.7901133005911272</v>
      </c>
      <c r="S17" s="182">
        <f t="shared" si="3"/>
        <v>4.8520240304932689E-2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10530.349999999999</v>
      </c>
      <c r="F18" s="142">
        <f>F10+F14</f>
        <v>10314.84</v>
      </c>
      <c r="G18" s="249">
        <f>E18/E15</f>
        <v>7.2852445962750369E-3</v>
      </c>
      <c r="H18" s="221">
        <f>F18/F15</f>
        <v>7.1301713536363635E-3</v>
      </c>
      <c r="I18" s="208">
        <f t="shared" si="0"/>
        <v>-2.0465606556287153E-2</v>
      </c>
      <c r="K18" s="21">
        <f t="shared" si="5"/>
        <v>1972.3720000000005</v>
      </c>
      <c r="L18" s="142">
        <f t="shared" si="5"/>
        <v>1825.5869999999995</v>
      </c>
      <c r="M18" s="249">
        <f>K18/K15</f>
        <v>4.5958616516395831E-3</v>
      </c>
      <c r="N18" s="221">
        <f>L18/L15</f>
        <v>4.181590220059408E-3</v>
      </c>
      <c r="O18" s="208">
        <f t="shared" si="1"/>
        <v>-7.4420545414354361E-2</v>
      </c>
      <c r="Q18" s="193">
        <f t="shared" si="2"/>
        <v>1.8730355591219672</v>
      </c>
      <c r="R18" s="194">
        <f t="shared" si="2"/>
        <v>1.7698645834545172</v>
      </c>
      <c r="S18" s="186">
        <f t="shared" si="3"/>
        <v>-5.5082230107694238E-2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135</v>
      </c>
    </row>
    <row r="3" spans="1:16" ht="8.25" customHeight="1" thickBot="1" x14ac:dyDescent="0.3"/>
    <row r="4" spans="1:16" x14ac:dyDescent="0.25">
      <c r="A4" s="354" t="s">
        <v>3</v>
      </c>
      <c r="B4" s="342" t="s">
        <v>1</v>
      </c>
      <c r="C4" s="340"/>
      <c r="D4" s="342" t="s">
        <v>104</v>
      </c>
      <c r="E4" s="340"/>
      <c r="F4" s="130" t="s">
        <v>0</v>
      </c>
      <c r="H4" s="352" t="s">
        <v>19</v>
      </c>
      <c r="I4" s="353"/>
      <c r="J4" s="342" t="s">
        <v>104</v>
      </c>
      <c r="K4" s="343"/>
      <c r="L4" s="130" t="s">
        <v>0</v>
      </c>
      <c r="N4" s="350" t="s">
        <v>22</v>
      </c>
      <c r="O4" s="340"/>
      <c r="P4" s="130" t="s">
        <v>0</v>
      </c>
    </row>
    <row r="5" spans="1:16" x14ac:dyDescent="0.25">
      <c r="A5" s="355"/>
      <c r="B5" s="345" t="s">
        <v>158</v>
      </c>
      <c r="C5" s="347"/>
      <c r="D5" s="345" t="str">
        <f>B5</f>
        <v>jan-dez</v>
      </c>
      <c r="E5" s="347"/>
      <c r="F5" s="131" t="s">
        <v>150</v>
      </c>
      <c r="H5" s="348" t="str">
        <f>B5</f>
        <v>jan-dez</v>
      </c>
      <c r="I5" s="347"/>
      <c r="J5" s="345" t="str">
        <f>B5</f>
        <v>jan-dez</v>
      </c>
      <c r="K5" s="346"/>
      <c r="L5" s="131" t="str">
        <f>F5</f>
        <v>2023/2022</v>
      </c>
      <c r="N5" s="348" t="str">
        <f>B5</f>
        <v>jan-dez</v>
      </c>
      <c r="O5" s="346"/>
      <c r="P5" s="131" t="str">
        <f>F5</f>
        <v>2023/2022</v>
      </c>
    </row>
    <row r="6" spans="1:16" ht="19.5" customHeight="1" thickBot="1" x14ac:dyDescent="0.3">
      <c r="A6" s="356"/>
      <c r="B6" s="99">
        <v>2022</v>
      </c>
      <c r="C6" s="134">
        <v>2023</v>
      </c>
      <c r="D6" s="99">
        <f>B6</f>
        <v>2022</v>
      </c>
      <c r="E6" s="134">
        <f>C6</f>
        <v>2023</v>
      </c>
      <c r="F6" s="132" t="s">
        <v>1</v>
      </c>
      <c r="H6" s="25">
        <f>B6</f>
        <v>2022</v>
      </c>
      <c r="I6" s="134">
        <f>E6</f>
        <v>2023</v>
      </c>
      <c r="J6" s="99">
        <f>B6</f>
        <v>2022</v>
      </c>
      <c r="K6" s="134">
        <f>C6</f>
        <v>2023</v>
      </c>
      <c r="L6" s="259">
        <v>1000</v>
      </c>
      <c r="N6" s="25">
        <f>B6</f>
        <v>2022</v>
      </c>
      <c r="O6" s="134">
        <f>C6</f>
        <v>2023</v>
      </c>
      <c r="P6" s="132"/>
    </row>
    <row r="7" spans="1:16" ht="20.100000000000001" customHeight="1" x14ac:dyDescent="0.25">
      <c r="A7" s="8" t="s">
        <v>163</v>
      </c>
      <c r="B7" s="39">
        <v>170510.6</v>
      </c>
      <c r="C7" s="147">
        <v>188753.12000000017</v>
      </c>
      <c r="D7" s="247">
        <f>B7/$B$33</f>
        <v>0.11796487555091878</v>
      </c>
      <c r="E7" s="246">
        <f>C7/$C$33</f>
        <v>0.13047629329524155</v>
      </c>
      <c r="F7" s="52">
        <f>(C7-B7)/B7</f>
        <v>0.10698760077086213</v>
      </c>
      <c r="H7" s="39">
        <v>55394.545999999995</v>
      </c>
      <c r="I7" s="147">
        <v>62478.521000000037</v>
      </c>
      <c r="J7" s="247">
        <f>H7/$H$33</f>
        <v>0.12907588916866841</v>
      </c>
      <c r="K7" s="246">
        <f>I7/$I$33</f>
        <v>0.14310989965275606</v>
      </c>
      <c r="L7" s="52">
        <f>(I7-H7)/H7</f>
        <v>0.12788217453754461</v>
      </c>
      <c r="N7" s="27">
        <f t="shared" ref="N7:O33" si="0">(H7/B7)*10</f>
        <v>3.248745004709384</v>
      </c>
      <c r="O7" s="151">
        <f t="shared" si="0"/>
        <v>3.3100656031540026</v>
      </c>
      <c r="P7" s="61">
        <f>(O7-N7)/N7</f>
        <v>1.8875165134760705E-2</v>
      </c>
    </row>
    <row r="8" spans="1:16" ht="20.100000000000001" customHeight="1" x14ac:dyDescent="0.25">
      <c r="A8" s="8" t="s">
        <v>161</v>
      </c>
      <c r="B8" s="19">
        <v>175044.3</v>
      </c>
      <c r="C8" s="140">
        <v>170755.79000000007</v>
      </c>
      <c r="D8" s="247">
        <f t="shared" ref="D8:D32" si="1">B8/$B$33</f>
        <v>0.12110143923836811</v>
      </c>
      <c r="E8" s="215">
        <f t="shared" ref="E8:E32" si="2">C8/$C$33</f>
        <v>0.11803557227504721</v>
      </c>
      <c r="F8" s="52">
        <f t="shared" ref="F8:F33" si="3">(C8-B8)/B8</f>
        <v>-2.449956953753948E-2</v>
      </c>
      <c r="H8" s="19">
        <v>54170.238999999987</v>
      </c>
      <c r="I8" s="140">
        <v>53978.419000000009</v>
      </c>
      <c r="J8" s="247">
        <f t="shared" ref="J8:J32" si="4">H8/$H$33</f>
        <v>0.12622310805479436</v>
      </c>
      <c r="K8" s="215">
        <f t="shared" ref="K8:K32" si="5">I8/$I$33</f>
        <v>0.12364002865087696</v>
      </c>
      <c r="L8" s="52">
        <f t="shared" ref="L8:L33" si="6">(I8-H8)/H8</f>
        <v>-3.5410587721419859E-3</v>
      </c>
      <c r="N8" s="27">
        <f t="shared" si="0"/>
        <v>3.0946588377913469</v>
      </c>
      <c r="O8" s="152">
        <f t="shared" si="0"/>
        <v>3.1611472149787714</v>
      </c>
      <c r="P8" s="52">
        <f t="shared" ref="P8:P71" si="7">(O8-N8)/N8</f>
        <v>2.1484881104011179E-2</v>
      </c>
    </row>
    <row r="9" spans="1:16" ht="20.100000000000001" customHeight="1" x14ac:dyDescent="0.25">
      <c r="A9" s="8" t="s">
        <v>162</v>
      </c>
      <c r="B9" s="19">
        <v>126851.17000000001</v>
      </c>
      <c r="C9" s="140">
        <v>126234.01999999996</v>
      </c>
      <c r="D9" s="247">
        <f t="shared" si="1"/>
        <v>8.7759837115923833E-2</v>
      </c>
      <c r="E9" s="215">
        <f t="shared" si="2"/>
        <v>8.7259733864835543E-2</v>
      </c>
      <c r="F9" s="52">
        <f t="shared" si="3"/>
        <v>-4.8651502386619873E-3</v>
      </c>
      <c r="H9" s="19">
        <v>36223.161999999989</v>
      </c>
      <c r="I9" s="140">
        <v>37545.544999999984</v>
      </c>
      <c r="J9" s="247">
        <f t="shared" si="4"/>
        <v>8.4404281310487134E-2</v>
      </c>
      <c r="K9" s="215">
        <f t="shared" si="5"/>
        <v>8.5999781866763964E-2</v>
      </c>
      <c r="L9" s="52">
        <f t="shared" si="6"/>
        <v>3.6506558980135273E-2</v>
      </c>
      <c r="N9" s="27">
        <f t="shared" si="0"/>
        <v>2.855563886403254</v>
      </c>
      <c r="O9" s="152">
        <f t="shared" si="0"/>
        <v>2.9742810218671636</v>
      </c>
      <c r="P9" s="52">
        <f t="shared" si="7"/>
        <v>4.1573972842695046E-2</v>
      </c>
    </row>
    <row r="10" spans="1:16" ht="20.100000000000001" customHeight="1" x14ac:dyDescent="0.25">
      <c r="A10" s="8" t="s">
        <v>166</v>
      </c>
      <c r="B10" s="19">
        <v>96120.920000000042</v>
      </c>
      <c r="C10" s="140">
        <v>92861.419999999969</v>
      </c>
      <c r="D10" s="247">
        <f t="shared" si="1"/>
        <v>6.6499633252359816E-2</v>
      </c>
      <c r="E10" s="215">
        <f t="shared" si="2"/>
        <v>6.4190800510913901E-2</v>
      </c>
      <c r="F10" s="52">
        <f t="shared" si="3"/>
        <v>-3.3910412010206219E-2</v>
      </c>
      <c r="H10" s="19">
        <v>35684.483</v>
      </c>
      <c r="I10" s="140">
        <v>34362.418999999994</v>
      </c>
      <c r="J10" s="247">
        <f t="shared" si="4"/>
        <v>8.3149095088697583E-2</v>
      </c>
      <c r="K10" s="215">
        <f t="shared" si="5"/>
        <v>7.8708686700761601E-2</v>
      </c>
      <c r="L10" s="52">
        <f t="shared" si="6"/>
        <v>-3.7048708257872355E-2</v>
      </c>
      <c r="N10" s="27">
        <f t="shared" si="0"/>
        <v>3.7124574962453529</v>
      </c>
      <c r="O10" s="152">
        <f t="shared" si="0"/>
        <v>3.7003977539865325</v>
      </c>
      <c r="P10" s="52">
        <f t="shared" si="7"/>
        <v>-3.2484526142096556E-3</v>
      </c>
    </row>
    <row r="11" spans="1:16" ht="20.100000000000001" customHeight="1" x14ac:dyDescent="0.25">
      <c r="A11" s="8" t="s">
        <v>169</v>
      </c>
      <c r="B11" s="19">
        <v>109944.95999999998</v>
      </c>
      <c r="C11" s="140">
        <v>122575.50000000004</v>
      </c>
      <c r="D11" s="247">
        <f t="shared" si="1"/>
        <v>7.6063561584152187E-2</v>
      </c>
      <c r="E11" s="215">
        <f t="shared" si="2"/>
        <v>8.4730768364575215E-2</v>
      </c>
      <c r="F11" s="52">
        <f t="shared" si="3"/>
        <v>0.11488057297033051</v>
      </c>
      <c r="H11" s="19">
        <v>26380.727999999999</v>
      </c>
      <c r="I11" s="140">
        <v>29459.620999999992</v>
      </c>
      <c r="J11" s="247">
        <f t="shared" si="4"/>
        <v>6.1470237945749885E-2</v>
      </c>
      <c r="K11" s="215">
        <f t="shared" si="5"/>
        <v>6.7478604449010909E-2</v>
      </c>
      <c r="L11" s="52">
        <f t="shared" si="6"/>
        <v>0.11670993309964732</v>
      </c>
      <c r="N11" s="27">
        <f t="shared" si="0"/>
        <v>2.3994485968251755</v>
      </c>
      <c r="O11" s="152">
        <f t="shared" si="0"/>
        <v>2.4033857500071369</v>
      </c>
      <c r="P11" s="52">
        <f t="shared" si="7"/>
        <v>1.640857481660933E-3</v>
      </c>
    </row>
    <row r="12" spans="1:16" ht="20.100000000000001" customHeight="1" x14ac:dyDescent="0.25">
      <c r="A12" s="8" t="s">
        <v>165</v>
      </c>
      <c r="B12" s="19">
        <v>92077.630000000034</v>
      </c>
      <c r="C12" s="140">
        <v>86021.12000000001</v>
      </c>
      <c r="D12" s="247">
        <f t="shared" si="1"/>
        <v>6.3702351431368778E-2</v>
      </c>
      <c r="E12" s="215">
        <f t="shared" si="2"/>
        <v>5.9462417801121159E-2</v>
      </c>
      <c r="F12" s="52">
        <f t="shared" si="3"/>
        <v>-6.5776128251780822E-2</v>
      </c>
      <c r="H12" s="19">
        <v>24567.843999999997</v>
      </c>
      <c r="I12" s="140">
        <v>23495.96</v>
      </c>
      <c r="J12" s="247">
        <f t="shared" si="4"/>
        <v>5.7246002327686465E-2</v>
      </c>
      <c r="K12" s="215">
        <f t="shared" si="5"/>
        <v>5.3818567149583586E-2</v>
      </c>
      <c r="L12" s="52">
        <f t="shared" si="6"/>
        <v>-4.3629550887737574E-2</v>
      </c>
      <c r="N12" s="27">
        <f t="shared" si="0"/>
        <v>2.668166415664694</v>
      </c>
      <c r="O12" s="152">
        <f t="shared" si="0"/>
        <v>2.7314175867507884</v>
      </c>
      <c r="P12" s="52">
        <f t="shared" si="7"/>
        <v>2.3705856844141861E-2</v>
      </c>
    </row>
    <row r="13" spans="1:16" ht="20.100000000000001" customHeight="1" x14ac:dyDescent="0.25">
      <c r="A13" s="8" t="s">
        <v>170</v>
      </c>
      <c r="B13" s="19">
        <v>52312.249999999956</v>
      </c>
      <c r="C13" s="140">
        <v>50430.149999999987</v>
      </c>
      <c r="D13" s="247">
        <f t="shared" si="1"/>
        <v>3.6191345646772372E-2</v>
      </c>
      <c r="E13" s="215">
        <f t="shared" si="2"/>
        <v>3.4860027968401354E-2</v>
      </c>
      <c r="F13" s="52">
        <f t="shared" si="3"/>
        <v>-3.5978188665178254E-2</v>
      </c>
      <c r="H13" s="19">
        <v>21332.419000000002</v>
      </c>
      <c r="I13" s="140">
        <v>21884.514999999989</v>
      </c>
      <c r="J13" s="247">
        <f t="shared" si="4"/>
        <v>4.9707076767875245E-2</v>
      </c>
      <c r="K13" s="215">
        <f t="shared" si="5"/>
        <v>5.0127478939509973E-2</v>
      </c>
      <c r="L13" s="52">
        <f t="shared" si="6"/>
        <v>2.5880609226735456E-2</v>
      </c>
      <c r="N13" s="27">
        <f t="shared" si="0"/>
        <v>4.077901256397884</v>
      </c>
      <c r="O13" s="152">
        <f t="shared" si="0"/>
        <v>4.3395696820255329</v>
      </c>
      <c r="P13" s="52">
        <f t="shared" si="7"/>
        <v>6.4167425637664269E-2</v>
      </c>
    </row>
    <row r="14" spans="1:16" ht="20.100000000000001" customHeight="1" x14ac:dyDescent="0.25">
      <c r="A14" s="8" t="s">
        <v>171</v>
      </c>
      <c r="B14" s="19">
        <v>76989.98000000001</v>
      </c>
      <c r="C14" s="140">
        <v>69858.759999999951</v>
      </c>
      <c r="D14" s="247">
        <f t="shared" si="1"/>
        <v>5.3264215886682273E-2</v>
      </c>
      <c r="E14" s="215">
        <f t="shared" si="2"/>
        <v>4.8290126589705502E-2</v>
      </c>
      <c r="F14" s="52">
        <f t="shared" si="3"/>
        <v>-9.2625300071516564E-2</v>
      </c>
      <c r="H14" s="19">
        <v>19040.833999999999</v>
      </c>
      <c r="I14" s="140">
        <v>17783.376000000007</v>
      </c>
      <c r="J14" s="247">
        <f t="shared" si="4"/>
        <v>4.4367410810858765E-2</v>
      </c>
      <c r="K14" s="215">
        <f t="shared" si="5"/>
        <v>4.073363316086228E-2</v>
      </c>
      <c r="L14" s="52">
        <f t="shared" si="6"/>
        <v>-6.604006946334344E-2</v>
      </c>
      <c r="N14" s="27">
        <f t="shared" si="0"/>
        <v>2.4731574160689478</v>
      </c>
      <c r="O14" s="152">
        <f t="shared" si="0"/>
        <v>2.5456186167633121</v>
      </c>
      <c r="P14" s="52">
        <f t="shared" si="7"/>
        <v>2.9299065325789291E-2</v>
      </c>
    </row>
    <row r="15" spans="1:16" ht="20.100000000000001" customHeight="1" x14ac:dyDescent="0.25">
      <c r="A15" s="8" t="s">
        <v>160</v>
      </c>
      <c r="B15" s="19">
        <v>88005.019999999975</v>
      </c>
      <c r="C15" s="140">
        <v>68566.339999999982</v>
      </c>
      <c r="D15" s="247">
        <f t="shared" si="1"/>
        <v>6.0884785064131586E-2</v>
      </c>
      <c r="E15" s="215">
        <f t="shared" si="2"/>
        <v>4.7396736477898965E-2</v>
      </c>
      <c r="F15" s="52">
        <f t="shared" si="3"/>
        <v>-0.22088149062405757</v>
      </c>
      <c r="H15" s="19">
        <v>18851.109000000004</v>
      </c>
      <c r="I15" s="140">
        <v>16289.225999999999</v>
      </c>
      <c r="J15" s="247">
        <f t="shared" si="4"/>
        <v>4.3925328966329794E-2</v>
      </c>
      <c r="K15" s="215">
        <f t="shared" si="5"/>
        <v>3.7311214493714787E-2</v>
      </c>
      <c r="L15" s="52">
        <f t="shared" si="6"/>
        <v>-0.13590091702297222</v>
      </c>
      <c r="N15" s="27">
        <f t="shared" si="0"/>
        <v>2.1420492830977151</v>
      </c>
      <c r="O15" s="152">
        <f t="shared" si="0"/>
        <v>2.375688420878233</v>
      </c>
      <c r="P15" s="52">
        <f t="shared" si="7"/>
        <v>0.10907271817884676</v>
      </c>
    </row>
    <row r="16" spans="1:16" ht="20.100000000000001" customHeight="1" x14ac:dyDescent="0.25">
      <c r="A16" s="8" t="s">
        <v>164</v>
      </c>
      <c r="B16" s="19">
        <v>33743.30000000001</v>
      </c>
      <c r="C16" s="140">
        <v>50893.259999999987</v>
      </c>
      <c r="D16" s="247">
        <f t="shared" si="1"/>
        <v>2.3344731560250909E-2</v>
      </c>
      <c r="E16" s="215">
        <f t="shared" si="2"/>
        <v>3.5180154471147161E-2</v>
      </c>
      <c r="F16" s="52">
        <f t="shared" si="3"/>
        <v>0.50824785957508523</v>
      </c>
      <c r="H16" s="19">
        <v>9561.363000000003</v>
      </c>
      <c r="I16" s="140">
        <v>13760.2</v>
      </c>
      <c r="J16" s="247">
        <f t="shared" si="4"/>
        <v>2.2279114461727104E-2</v>
      </c>
      <c r="K16" s="215">
        <f t="shared" si="5"/>
        <v>3.1518365186683162E-2</v>
      </c>
      <c r="L16" s="52">
        <f t="shared" si="6"/>
        <v>0.43914628071332468</v>
      </c>
      <c r="N16" s="27">
        <f t="shared" si="0"/>
        <v>2.833558958370995</v>
      </c>
      <c r="O16" s="152">
        <f t="shared" si="0"/>
        <v>2.7037371942768069</v>
      </c>
      <c r="P16" s="52">
        <f t="shared" si="7"/>
        <v>-4.5815797730505765E-2</v>
      </c>
    </row>
    <row r="17" spans="1:16" ht="20.100000000000001" customHeight="1" x14ac:dyDescent="0.25">
      <c r="A17" s="8" t="s">
        <v>167</v>
      </c>
      <c r="B17" s="19">
        <v>37811.229999999996</v>
      </c>
      <c r="C17" s="140">
        <v>29359.969999999987</v>
      </c>
      <c r="D17" s="247">
        <f t="shared" si="1"/>
        <v>2.6159060148619299E-2</v>
      </c>
      <c r="E17" s="215">
        <f t="shared" si="2"/>
        <v>2.0295188004624706E-2</v>
      </c>
      <c r="F17" s="52">
        <f t="shared" si="3"/>
        <v>-0.22351190373865146</v>
      </c>
      <c r="H17" s="19">
        <v>13848.404000000004</v>
      </c>
      <c r="I17" s="140">
        <v>11501.981999999993</v>
      </c>
      <c r="J17" s="247">
        <f t="shared" si="4"/>
        <v>3.226843053947847E-2</v>
      </c>
      <c r="K17" s="215">
        <f t="shared" si="5"/>
        <v>2.6345813945048483E-2</v>
      </c>
      <c r="L17" s="52">
        <f t="shared" si="6"/>
        <v>-0.16943627583366364</v>
      </c>
      <c r="N17" s="27">
        <f t="shared" si="0"/>
        <v>3.6625108466452971</v>
      </c>
      <c r="O17" s="152">
        <f t="shared" si="0"/>
        <v>3.9175728040594038</v>
      </c>
      <c r="P17" s="52">
        <f t="shared" si="7"/>
        <v>6.9641283833393269E-2</v>
      </c>
    </row>
    <row r="18" spans="1:16" ht="20.100000000000001" customHeight="1" x14ac:dyDescent="0.25">
      <c r="A18" s="8" t="s">
        <v>176</v>
      </c>
      <c r="B18" s="19">
        <v>39322.39</v>
      </c>
      <c r="C18" s="140">
        <v>51397.979999999996</v>
      </c>
      <c r="D18" s="247">
        <f t="shared" si="1"/>
        <v>2.7204530643342367E-2</v>
      </c>
      <c r="E18" s="215">
        <f t="shared" si="2"/>
        <v>3.5529044040506198E-2</v>
      </c>
      <c r="F18" s="52">
        <f t="shared" si="3"/>
        <v>0.30709196465423383</v>
      </c>
      <c r="H18" s="19">
        <v>8835.7459999999992</v>
      </c>
      <c r="I18" s="140">
        <v>10052.120999999999</v>
      </c>
      <c r="J18" s="247">
        <f t="shared" si="4"/>
        <v>2.0588340437314986E-2</v>
      </c>
      <c r="K18" s="215">
        <f t="shared" si="5"/>
        <v>2.3024841250761378E-2</v>
      </c>
      <c r="L18" s="52">
        <f t="shared" si="6"/>
        <v>0.13766522939885326</v>
      </c>
      <c r="N18" s="27">
        <f t="shared" si="0"/>
        <v>2.2470012631480434</v>
      </c>
      <c r="O18" s="152">
        <f t="shared" si="0"/>
        <v>1.9557424241186134</v>
      </c>
      <c r="P18" s="52">
        <f t="shared" si="7"/>
        <v>-0.12962112830385195</v>
      </c>
    </row>
    <row r="19" spans="1:16" ht="20.100000000000001" customHeight="1" x14ac:dyDescent="0.25">
      <c r="A19" s="8" t="s">
        <v>177</v>
      </c>
      <c r="B19" s="19">
        <v>38270.170000000013</v>
      </c>
      <c r="C19" s="140">
        <v>43734.300000000025</v>
      </c>
      <c r="D19" s="247">
        <f t="shared" si="1"/>
        <v>2.6476570027684533E-2</v>
      </c>
      <c r="E19" s="215">
        <f t="shared" si="2"/>
        <v>3.0231496856115966E-2</v>
      </c>
      <c r="F19" s="52">
        <f t="shared" si="3"/>
        <v>0.14277778227794677</v>
      </c>
      <c r="H19" s="19">
        <v>8709.3130000000019</v>
      </c>
      <c r="I19" s="140">
        <v>9913.0619999999999</v>
      </c>
      <c r="J19" s="247">
        <f t="shared" si="4"/>
        <v>2.0293736490289916E-2</v>
      </c>
      <c r="K19" s="215">
        <f t="shared" si="5"/>
        <v>2.2706320273995419E-2</v>
      </c>
      <c r="L19" s="52">
        <f t="shared" si="6"/>
        <v>0.13821400149472154</v>
      </c>
      <c r="N19" s="27">
        <f t="shared" si="0"/>
        <v>2.2757445289634197</v>
      </c>
      <c r="O19" s="152">
        <f t="shared" si="0"/>
        <v>2.26665614860647</v>
      </c>
      <c r="P19" s="52">
        <f t="shared" si="7"/>
        <v>-3.993585501923351E-3</v>
      </c>
    </row>
    <row r="20" spans="1:16" ht="20.100000000000001" customHeight="1" x14ac:dyDescent="0.25">
      <c r="A20" s="8" t="s">
        <v>175</v>
      </c>
      <c r="B20" s="19">
        <v>30290.490000000005</v>
      </c>
      <c r="C20" s="140">
        <v>32376.069999999992</v>
      </c>
      <c r="D20" s="247">
        <f t="shared" si="1"/>
        <v>2.0955963343195966E-2</v>
      </c>
      <c r="E20" s="215">
        <f t="shared" si="2"/>
        <v>2.2380078300519038E-2</v>
      </c>
      <c r="F20" s="52">
        <f t="shared" si="3"/>
        <v>6.8852633285231987E-2</v>
      </c>
      <c r="H20" s="19">
        <v>8295.0579999999991</v>
      </c>
      <c r="I20" s="140">
        <v>9287.0049999999992</v>
      </c>
      <c r="J20" s="247">
        <f t="shared" si="4"/>
        <v>1.9328473006271704E-2</v>
      </c>
      <c r="K20" s="215">
        <f t="shared" si="5"/>
        <v>2.127230818451421E-2</v>
      </c>
      <c r="L20" s="52">
        <f t="shared" si="6"/>
        <v>0.11958288899245795</v>
      </c>
      <c r="N20" s="27">
        <f t="shared" si="0"/>
        <v>2.7385024144541728</v>
      </c>
      <c r="O20" s="152">
        <f t="shared" si="0"/>
        <v>2.8684781692157206</v>
      </c>
      <c r="P20" s="52">
        <f t="shared" si="7"/>
        <v>4.7462348061304928E-2</v>
      </c>
    </row>
    <row r="21" spans="1:16" ht="20.100000000000001" customHeight="1" x14ac:dyDescent="0.25">
      <c r="A21" s="8" t="s">
        <v>173</v>
      </c>
      <c r="B21" s="19">
        <v>30387.31</v>
      </c>
      <c r="C21" s="140">
        <v>34627.760000000002</v>
      </c>
      <c r="D21" s="247">
        <f t="shared" si="1"/>
        <v>2.102294662312601E-2</v>
      </c>
      <c r="E21" s="215">
        <f t="shared" si="2"/>
        <v>2.3936567352726298E-2</v>
      </c>
      <c r="F21" s="52">
        <f t="shared" si="3"/>
        <v>0.13954673842469112</v>
      </c>
      <c r="H21" s="19">
        <v>9094.1669999999976</v>
      </c>
      <c r="I21" s="140">
        <v>8770.143</v>
      </c>
      <c r="J21" s="247">
        <f t="shared" si="4"/>
        <v>2.1190492142915324E-2</v>
      </c>
      <c r="K21" s="215">
        <f t="shared" si="5"/>
        <v>2.0088412218821895E-2</v>
      </c>
      <c r="L21" s="52">
        <f t="shared" si="6"/>
        <v>-3.562987132301372E-2</v>
      </c>
      <c r="N21" s="27">
        <f t="shared" si="0"/>
        <v>2.9927515795244779</v>
      </c>
      <c r="O21" s="152">
        <f t="shared" si="0"/>
        <v>2.532691401349668</v>
      </c>
      <c r="P21" s="52">
        <f t="shared" si="7"/>
        <v>-0.15372481341999975</v>
      </c>
    </row>
    <row r="22" spans="1:16" ht="20.100000000000001" customHeight="1" x14ac:dyDescent="0.25">
      <c r="A22" s="8" t="s">
        <v>168</v>
      </c>
      <c r="B22" s="19">
        <v>37507.259999999987</v>
      </c>
      <c r="C22" s="140">
        <v>22266.76</v>
      </c>
      <c r="D22" s="247">
        <f t="shared" si="1"/>
        <v>2.5948763643761457E-2</v>
      </c>
      <c r="E22" s="215">
        <f t="shared" si="2"/>
        <v>1.539198032061536E-2</v>
      </c>
      <c r="F22" s="52">
        <f t="shared" si="3"/>
        <v>-0.40633466694181325</v>
      </c>
      <c r="H22" s="19">
        <v>11445.478000000003</v>
      </c>
      <c r="I22" s="140">
        <v>7104.3199999999988</v>
      </c>
      <c r="J22" s="247">
        <f t="shared" si="4"/>
        <v>2.6669326792757412E-2</v>
      </c>
      <c r="K22" s="215">
        <f t="shared" si="5"/>
        <v>1.6272768721607017E-2</v>
      </c>
      <c r="L22" s="52">
        <f t="shared" si="6"/>
        <v>-0.37929023147831858</v>
      </c>
      <c r="N22" s="27">
        <f t="shared" si="0"/>
        <v>3.0515366891636466</v>
      </c>
      <c r="O22" s="152">
        <f t="shared" si="0"/>
        <v>3.1905495006907154</v>
      </c>
      <c r="P22" s="52">
        <f t="shared" si="7"/>
        <v>4.5555018892848013E-2</v>
      </c>
    </row>
    <row r="23" spans="1:16" ht="20.100000000000001" customHeight="1" x14ac:dyDescent="0.25">
      <c r="A23" s="8" t="s">
        <v>180</v>
      </c>
      <c r="B23" s="19">
        <v>15040.240000000002</v>
      </c>
      <c r="C23" s="140">
        <v>13056.319999999998</v>
      </c>
      <c r="D23" s="247">
        <f t="shared" si="1"/>
        <v>1.0405335737813078E-2</v>
      </c>
      <c r="E23" s="215">
        <f t="shared" si="2"/>
        <v>9.0252295574056E-3</v>
      </c>
      <c r="F23" s="52">
        <f t="shared" si="3"/>
        <v>-0.13190746956165617</v>
      </c>
      <c r="H23" s="19">
        <v>5724.1059999999989</v>
      </c>
      <c r="I23" s="140">
        <v>5539.7609999999995</v>
      </c>
      <c r="J23" s="247">
        <f t="shared" si="4"/>
        <v>1.3337848669176018E-2</v>
      </c>
      <c r="K23" s="215">
        <f t="shared" si="5"/>
        <v>1.2689075031245556E-2</v>
      </c>
      <c r="L23" s="52">
        <f t="shared" si="6"/>
        <v>-3.2205029047330601E-2</v>
      </c>
      <c r="N23" s="27">
        <f t="shared" si="0"/>
        <v>3.8058608107317426</v>
      </c>
      <c r="O23" s="152">
        <f t="shared" si="0"/>
        <v>4.242972751893336</v>
      </c>
      <c r="P23" s="52">
        <f t="shared" si="7"/>
        <v>0.11485231933049884</v>
      </c>
    </row>
    <row r="24" spans="1:16" ht="20.100000000000001" customHeight="1" x14ac:dyDescent="0.25">
      <c r="A24" s="8" t="s">
        <v>178</v>
      </c>
      <c r="B24" s="19">
        <v>19220.279999999995</v>
      </c>
      <c r="C24" s="140">
        <v>14654.970000000003</v>
      </c>
      <c r="D24" s="247">
        <f t="shared" si="1"/>
        <v>1.3297225734082294E-2</v>
      </c>
      <c r="E24" s="215">
        <f t="shared" si="2"/>
        <v>1.0130302290912937E-2</v>
      </c>
      <c r="F24" s="52">
        <f t="shared" si="3"/>
        <v>-0.23752567600471966</v>
      </c>
      <c r="H24" s="19">
        <v>6649.5879999999997</v>
      </c>
      <c r="I24" s="140">
        <v>5533.7850000000017</v>
      </c>
      <c r="J24" s="247">
        <f t="shared" si="4"/>
        <v>1.5494331945699264E-2</v>
      </c>
      <c r="K24" s="215">
        <f t="shared" si="5"/>
        <v>1.2675386730904313E-2</v>
      </c>
      <c r="L24" s="52">
        <f t="shared" si="6"/>
        <v>-0.16780032086198396</v>
      </c>
      <c r="N24" s="27">
        <f t="shared" si="0"/>
        <v>3.4596728039341782</v>
      </c>
      <c r="O24" s="152">
        <f t="shared" si="0"/>
        <v>3.7760466244557311</v>
      </c>
      <c r="P24" s="52">
        <f t="shared" si="7"/>
        <v>9.1446168019642615E-2</v>
      </c>
    </row>
    <row r="25" spans="1:16" ht="20.100000000000001" customHeight="1" x14ac:dyDescent="0.25">
      <c r="A25" s="8" t="s">
        <v>181</v>
      </c>
      <c r="B25" s="19">
        <v>12150.800000000005</v>
      </c>
      <c r="C25" s="140">
        <v>15615.419999999998</v>
      </c>
      <c r="D25" s="247">
        <f t="shared" si="1"/>
        <v>8.4063255295805921E-3</v>
      </c>
      <c r="E25" s="215">
        <f t="shared" si="2"/>
        <v>1.0794216910684065E-2</v>
      </c>
      <c r="F25" s="52">
        <f t="shared" si="3"/>
        <v>0.2851351351351345</v>
      </c>
      <c r="H25" s="19">
        <v>3479.7750000000001</v>
      </c>
      <c r="I25" s="140">
        <v>4918.8159999999998</v>
      </c>
      <c r="J25" s="247">
        <f t="shared" si="4"/>
        <v>8.1082901596829255E-3</v>
      </c>
      <c r="K25" s="215">
        <f t="shared" si="5"/>
        <v>1.1266772210730957E-2</v>
      </c>
      <c r="L25" s="52">
        <f t="shared" si="6"/>
        <v>0.41354426651148413</v>
      </c>
      <c r="N25" s="27">
        <f t="shared" si="0"/>
        <v>2.8638237811502116</v>
      </c>
      <c r="O25" s="152">
        <f t="shared" si="0"/>
        <v>3.1499735517840701</v>
      </c>
      <c r="P25" s="52">
        <f t="shared" si="7"/>
        <v>9.9918777306518047E-2</v>
      </c>
    </row>
    <row r="26" spans="1:16" ht="20.100000000000001" customHeight="1" x14ac:dyDescent="0.25">
      <c r="A26" s="8" t="s">
        <v>172</v>
      </c>
      <c r="B26" s="19">
        <v>10942.319999999998</v>
      </c>
      <c r="C26" s="140">
        <v>15384.379999999996</v>
      </c>
      <c r="D26" s="247">
        <f t="shared" si="1"/>
        <v>7.5702590750271782E-3</v>
      </c>
      <c r="E26" s="215">
        <f t="shared" si="2"/>
        <v>1.0634509654968594E-2</v>
      </c>
      <c r="F26" s="52">
        <f t="shared" si="3"/>
        <v>0.40595230261955406</v>
      </c>
      <c r="H26" s="19">
        <v>3626.976999999999</v>
      </c>
      <c r="I26" s="140">
        <v>4822.8449999999984</v>
      </c>
      <c r="J26" s="247">
        <f t="shared" si="4"/>
        <v>8.4512883501077756E-3</v>
      </c>
      <c r="K26" s="215">
        <f t="shared" si="5"/>
        <v>1.1046946261592775E-2</v>
      </c>
      <c r="L26" s="52">
        <f t="shared" si="6"/>
        <v>0.32971480105884315</v>
      </c>
      <c r="N26" s="27">
        <f t="shared" si="0"/>
        <v>3.314632545931758</v>
      </c>
      <c r="O26" s="152">
        <f t="shared" si="0"/>
        <v>3.1348972139273727</v>
      </c>
      <c r="P26" s="52">
        <f t="shared" si="7"/>
        <v>-5.4224813614705179E-2</v>
      </c>
    </row>
    <row r="27" spans="1:16" ht="20.100000000000001" customHeight="1" x14ac:dyDescent="0.25">
      <c r="A27" s="8" t="s">
        <v>174</v>
      </c>
      <c r="B27" s="19">
        <v>2237.7400000000002</v>
      </c>
      <c r="C27" s="140">
        <v>2404.4699999999998</v>
      </c>
      <c r="D27" s="247">
        <f t="shared" si="1"/>
        <v>1.5481425824277963E-3</v>
      </c>
      <c r="E27" s="215">
        <f t="shared" si="2"/>
        <v>1.6620987930668859E-3</v>
      </c>
      <c r="F27" s="52">
        <f t="shared" si="3"/>
        <v>7.450820917532848E-2</v>
      </c>
      <c r="H27" s="19">
        <v>4134.9689999999991</v>
      </c>
      <c r="I27" s="140">
        <v>4804.4270000000015</v>
      </c>
      <c r="J27" s="247">
        <f t="shared" si="4"/>
        <v>9.6349702073536183E-3</v>
      </c>
      <c r="K27" s="215">
        <f t="shared" si="5"/>
        <v>1.1004758993238519E-2</v>
      </c>
      <c r="L27" s="52">
        <f t="shared" si="6"/>
        <v>0.16190157652935305</v>
      </c>
      <c r="N27" s="27">
        <f t="shared" si="0"/>
        <v>18.478326347118067</v>
      </c>
      <c r="O27" s="152">
        <f t="shared" si="0"/>
        <v>19.98123079098513</v>
      </c>
      <c r="P27" s="52">
        <f t="shared" si="7"/>
        <v>8.1333364052283905E-2</v>
      </c>
    </row>
    <row r="28" spans="1:16" ht="20.100000000000001" customHeight="1" x14ac:dyDescent="0.25">
      <c r="A28" s="8" t="s">
        <v>182</v>
      </c>
      <c r="B28" s="19">
        <v>12018.42</v>
      </c>
      <c r="C28" s="140">
        <v>11694.729999999998</v>
      </c>
      <c r="D28" s="247">
        <f t="shared" si="1"/>
        <v>8.3147406649127578E-3</v>
      </c>
      <c r="E28" s="215">
        <f t="shared" si="2"/>
        <v>8.0840254269103386E-3</v>
      </c>
      <c r="F28" s="52">
        <f t="shared" si="3"/>
        <v>-2.6932824780628594E-2</v>
      </c>
      <c r="H28" s="19">
        <v>4108.3359999999993</v>
      </c>
      <c r="I28" s="140">
        <v>4286.4249999999993</v>
      </c>
      <c r="J28" s="247">
        <f t="shared" si="4"/>
        <v>9.5729121456045591E-3</v>
      </c>
      <c r="K28" s="215">
        <f t="shared" si="5"/>
        <v>9.8182518055935485E-3</v>
      </c>
      <c r="L28" s="52">
        <f t="shared" si="6"/>
        <v>4.334820715735032E-2</v>
      </c>
      <c r="N28" s="27">
        <f t="shared" si="0"/>
        <v>3.4183661413064277</v>
      </c>
      <c r="O28" s="152">
        <f t="shared" si="0"/>
        <v>3.6652620453828351</v>
      </c>
      <c r="P28" s="52">
        <f t="shared" si="7"/>
        <v>7.2226289949750361E-2</v>
      </c>
    </row>
    <row r="29" spans="1:16" ht="20.100000000000001" customHeight="1" x14ac:dyDescent="0.25">
      <c r="A29" s="8" t="s">
        <v>184</v>
      </c>
      <c r="B29" s="19">
        <v>5959.1999999999989</v>
      </c>
      <c r="C29" s="140">
        <v>6227.9000000000005</v>
      </c>
      <c r="D29" s="247">
        <f t="shared" si="1"/>
        <v>4.1227717595447733E-3</v>
      </c>
      <c r="E29" s="215">
        <f t="shared" si="2"/>
        <v>4.305058941613437E-3</v>
      </c>
      <c r="F29" s="52">
        <f>(C29-B29)/B29</f>
        <v>4.5089944959055189E-2</v>
      </c>
      <c r="H29" s="19">
        <v>3135.3500000000008</v>
      </c>
      <c r="I29" s="140">
        <v>3365.1470000000008</v>
      </c>
      <c r="J29" s="247">
        <f t="shared" si="4"/>
        <v>7.3057388917852056E-3</v>
      </c>
      <c r="K29" s="215">
        <f t="shared" si="5"/>
        <v>7.708022561653996E-3</v>
      </c>
      <c r="L29" s="52">
        <f>(I29-H29)/H29</f>
        <v>7.3292295915926439E-2</v>
      </c>
      <c r="N29" s="27">
        <f t="shared" si="0"/>
        <v>5.2613605853134668</v>
      </c>
      <c r="O29" s="152">
        <f t="shared" si="0"/>
        <v>5.4033414152443049</v>
      </c>
      <c r="P29" s="52">
        <f>(O29-N29)/N29</f>
        <v>2.6985572957527862E-2</v>
      </c>
    </row>
    <row r="30" spans="1:16" ht="20.100000000000001" customHeight="1" x14ac:dyDescent="0.25">
      <c r="A30" s="8" t="s">
        <v>185</v>
      </c>
      <c r="B30" s="19">
        <v>16078.600000000008</v>
      </c>
      <c r="C30" s="140">
        <v>14033.970000000001</v>
      </c>
      <c r="D30" s="247">
        <f t="shared" si="1"/>
        <v>1.1123707546821156E-2</v>
      </c>
      <c r="E30" s="215">
        <f t="shared" si="2"/>
        <v>9.7010337408813124E-3</v>
      </c>
      <c r="F30" s="52">
        <f t="shared" si="3"/>
        <v>-0.12716467851678662</v>
      </c>
      <c r="H30" s="19">
        <v>3728.623</v>
      </c>
      <c r="I30" s="140">
        <v>3320.4420000000009</v>
      </c>
      <c r="J30" s="247">
        <f t="shared" si="4"/>
        <v>8.6881356352256755E-3</v>
      </c>
      <c r="K30" s="215">
        <f t="shared" si="5"/>
        <v>7.6056237218354852E-3</v>
      </c>
      <c r="L30" s="52">
        <f t="shared" si="6"/>
        <v>-0.10947231726028593</v>
      </c>
      <c r="N30" s="27">
        <f t="shared" si="0"/>
        <v>2.3189973007600155</v>
      </c>
      <c r="O30" s="152">
        <f t="shared" si="0"/>
        <v>2.3660033475915943</v>
      </c>
      <c r="P30" s="52">
        <f t="shared" si="7"/>
        <v>2.0269987729685246E-2</v>
      </c>
    </row>
    <row r="31" spans="1:16" ht="20.100000000000001" customHeight="1" x14ac:dyDescent="0.25">
      <c r="A31" s="8" t="s">
        <v>197</v>
      </c>
      <c r="B31" s="19">
        <v>7240.6500000000005</v>
      </c>
      <c r="C31" s="140">
        <v>10121.619999999999</v>
      </c>
      <c r="D31" s="247">
        <f t="shared" si="1"/>
        <v>5.0093212747932391E-3</v>
      </c>
      <c r="E31" s="215">
        <f t="shared" si="2"/>
        <v>6.9966073129968994E-3</v>
      </c>
      <c r="F31" s="52">
        <f t="shared" si="3"/>
        <v>0.39788831113228762</v>
      </c>
      <c r="H31" s="19">
        <v>1505.7809999999997</v>
      </c>
      <c r="I31" s="140">
        <v>2285.4589999999998</v>
      </c>
      <c r="J31" s="247">
        <f t="shared" si="4"/>
        <v>3.5086490548778331E-3</v>
      </c>
      <c r="K31" s="215">
        <f t="shared" si="5"/>
        <v>5.2349479935750723E-3</v>
      </c>
      <c r="L31" s="52">
        <f t="shared" si="6"/>
        <v>0.51778977155376527</v>
      </c>
      <c r="N31" s="27">
        <f t="shared" si="0"/>
        <v>2.0796213047171177</v>
      </c>
      <c r="O31" s="152">
        <f t="shared" si="0"/>
        <v>2.2579972375963533</v>
      </c>
      <c r="P31" s="52">
        <f t="shared" si="7"/>
        <v>8.5773276353071082E-2</v>
      </c>
    </row>
    <row r="32" spans="1:16" ht="20.100000000000001" customHeight="1" thickBot="1" x14ac:dyDescent="0.3">
      <c r="A32" s="8" t="s">
        <v>17</v>
      </c>
      <c r="B32" s="19">
        <f>B33-SUM(B7:B31)</f>
        <v>109358.11000000034</v>
      </c>
      <c r="C32" s="140">
        <f>C33-SUM(C7:C31)</f>
        <v>102740.75999999954</v>
      </c>
      <c r="D32" s="247">
        <f t="shared" si="1"/>
        <v>7.5657559334338889E-2</v>
      </c>
      <c r="E32" s="215">
        <f t="shared" si="2"/>
        <v>7.1019930876564843E-2</v>
      </c>
      <c r="F32" s="52">
        <f t="shared" si="3"/>
        <v>-6.0510829969544752E-2</v>
      </c>
      <c r="H32" s="19">
        <f>H33-SUM(H7:H31)</f>
        <v>31634.21599999984</v>
      </c>
      <c r="I32" s="140">
        <f>I33-SUM(I7:I31)</f>
        <v>30033.670000000275</v>
      </c>
      <c r="J32" s="247">
        <f t="shared" si="4"/>
        <v>7.3711490628584564E-2</v>
      </c>
      <c r="K32" s="215">
        <f t="shared" si="5"/>
        <v>6.8793489844358305E-2</v>
      </c>
      <c r="L32" s="52">
        <f t="shared" si="6"/>
        <v>-5.0595405936394111E-2</v>
      </c>
      <c r="N32" s="27">
        <f t="shared" si="0"/>
        <v>2.892717878902602</v>
      </c>
      <c r="O32" s="152">
        <f t="shared" si="0"/>
        <v>2.9232477937675765</v>
      </c>
      <c r="P32" s="52">
        <f t="shared" si="7"/>
        <v>1.0554058896526915E-2</v>
      </c>
    </row>
    <row r="33" spans="1:16" ht="26.25" customHeight="1" thickBot="1" x14ac:dyDescent="0.3">
      <c r="A33" s="12" t="s">
        <v>18</v>
      </c>
      <c r="B33" s="17">
        <v>1445435.3400000003</v>
      </c>
      <c r="C33" s="145">
        <v>1446646.8599999996</v>
      </c>
      <c r="D33" s="243">
        <f>SUM(D7:D32)</f>
        <v>0.99999999999999989</v>
      </c>
      <c r="E33" s="244">
        <f>SUM(E7:E32)</f>
        <v>1.0000000000000002</v>
      </c>
      <c r="F33" s="57">
        <f t="shared" si="3"/>
        <v>8.3816962715144345E-4</v>
      </c>
      <c r="G33" s="1"/>
      <c r="H33" s="17">
        <v>429162.61399999983</v>
      </c>
      <c r="I33" s="145">
        <v>436577.21200000017</v>
      </c>
      <c r="J33" s="243">
        <f>SUM(J7:J32)</f>
        <v>1</v>
      </c>
      <c r="K33" s="244">
        <f>SUM(K7:K32)</f>
        <v>1.0000000000000002</v>
      </c>
      <c r="L33" s="57">
        <f t="shared" si="6"/>
        <v>1.7276896351461665E-2</v>
      </c>
      <c r="N33" s="29">
        <f t="shared" si="0"/>
        <v>2.9690889804866663</v>
      </c>
      <c r="O33" s="146">
        <f t="shared" si="0"/>
        <v>3.0178561476986876</v>
      </c>
      <c r="P33" s="57">
        <f t="shared" si="7"/>
        <v>1.6424959821860197E-2</v>
      </c>
    </row>
    <row r="35" spans="1:16" ht="15.75" thickBot="1" x14ac:dyDescent="0.3"/>
    <row r="36" spans="1:16" x14ac:dyDescent="0.25">
      <c r="A36" s="354" t="s">
        <v>2</v>
      </c>
      <c r="B36" s="342" t="s">
        <v>1</v>
      </c>
      <c r="C36" s="340"/>
      <c r="D36" s="342" t="s">
        <v>104</v>
      </c>
      <c r="E36" s="340"/>
      <c r="F36" s="130" t="s">
        <v>0</v>
      </c>
      <c r="H36" s="352" t="s">
        <v>19</v>
      </c>
      <c r="I36" s="353"/>
      <c r="J36" s="342" t="s">
        <v>104</v>
      </c>
      <c r="K36" s="343"/>
      <c r="L36" s="130" t="s">
        <v>0</v>
      </c>
      <c r="N36" s="350" t="s">
        <v>22</v>
      </c>
      <c r="O36" s="340"/>
      <c r="P36" s="130" t="s">
        <v>0</v>
      </c>
    </row>
    <row r="37" spans="1:16" x14ac:dyDescent="0.25">
      <c r="A37" s="355"/>
      <c r="B37" s="345" t="str">
        <f>B5</f>
        <v>jan-dez</v>
      </c>
      <c r="C37" s="347"/>
      <c r="D37" s="345" t="str">
        <f>B5</f>
        <v>jan-dez</v>
      </c>
      <c r="E37" s="347"/>
      <c r="F37" s="131" t="str">
        <f>F5</f>
        <v>2023/2022</v>
      </c>
      <c r="H37" s="348" t="str">
        <f>B5</f>
        <v>jan-dez</v>
      </c>
      <c r="I37" s="347"/>
      <c r="J37" s="345" t="str">
        <f>B5</f>
        <v>jan-dez</v>
      </c>
      <c r="K37" s="346"/>
      <c r="L37" s="131" t="str">
        <f>F37</f>
        <v>2023/2022</v>
      </c>
      <c r="N37" s="348" t="str">
        <f>B5</f>
        <v>jan-dez</v>
      </c>
      <c r="O37" s="346"/>
      <c r="P37" s="131" t="str">
        <f>P5</f>
        <v>2023/2022</v>
      </c>
    </row>
    <row r="38" spans="1:16" ht="19.5" customHeight="1" thickBot="1" x14ac:dyDescent="0.3">
      <c r="A38" s="356"/>
      <c r="B38" s="99">
        <f>B6</f>
        <v>2022</v>
      </c>
      <c r="C38" s="134">
        <f>C6</f>
        <v>2023</v>
      </c>
      <c r="D38" s="99">
        <f>B6</f>
        <v>2022</v>
      </c>
      <c r="E38" s="134">
        <f>C6</f>
        <v>2023</v>
      </c>
      <c r="F38" s="132" t="s">
        <v>1</v>
      </c>
      <c r="H38" s="25">
        <f>B6</f>
        <v>2022</v>
      </c>
      <c r="I38" s="134">
        <f>C6</f>
        <v>2023</v>
      </c>
      <c r="J38" s="99">
        <f>B6</f>
        <v>2022</v>
      </c>
      <c r="K38" s="134">
        <f>C6</f>
        <v>2023</v>
      </c>
      <c r="L38" s="259">
        <v>1000</v>
      </c>
      <c r="N38" s="25">
        <f>B6</f>
        <v>2022</v>
      </c>
      <c r="O38" s="134">
        <f>C6</f>
        <v>2023</v>
      </c>
      <c r="P38" s="132"/>
    </row>
    <row r="39" spans="1:16" ht="20.100000000000001" customHeight="1" x14ac:dyDescent="0.25">
      <c r="A39" s="38" t="s">
        <v>169</v>
      </c>
      <c r="B39" s="39">
        <v>109944.95999999998</v>
      </c>
      <c r="C39" s="147">
        <v>122575.50000000004</v>
      </c>
      <c r="D39" s="247">
        <f t="shared" ref="D39:D61" si="8">B39/$B$62</f>
        <v>0.18755025451369456</v>
      </c>
      <c r="E39" s="246">
        <f t="shared" ref="E39:E61" si="9">C39/$C$62</f>
        <v>0.21246930322937124</v>
      </c>
      <c r="F39" s="52">
        <f>(C39-B39)/B39</f>
        <v>0.11488057297033051</v>
      </c>
      <c r="H39" s="39">
        <v>26380.727999999999</v>
      </c>
      <c r="I39" s="147">
        <v>29459.620999999992</v>
      </c>
      <c r="J39" s="247">
        <f t="shared" ref="J39:J61" si="10">H39/$H$62</f>
        <v>0.17467994888044294</v>
      </c>
      <c r="K39" s="246">
        <f t="shared" ref="K39:K61" si="11">I39/$I$62</f>
        <v>0.19535568185550545</v>
      </c>
      <c r="L39" s="52">
        <f>(I39-H39)/H39</f>
        <v>0.11670993309964732</v>
      </c>
      <c r="N39" s="27">
        <f t="shared" ref="N39:O62" si="12">(H39/B39)*10</f>
        <v>2.3994485968251755</v>
      </c>
      <c r="O39" s="151">
        <f t="shared" si="12"/>
        <v>2.4033857500071369</v>
      </c>
      <c r="P39" s="61">
        <f t="shared" si="7"/>
        <v>1.640857481660933E-3</v>
      </c>
    </row>
    <row r="40" spans="1:16" ht="20.100000000000001" customHeight="1" x14ac:dyDescent="0.25">
      <c r="A40" s="38" t="s">
        <v>165</v>
      </c>
      <c r="B40" s="19">
        <v>92077.630000000034</v>
      </c>
      <c r="C40" s="140">
        <v>86021.12000000001</v>
      </c>
      <c r="D40" s="247">
        <f t="shared" si="8"/>
        <v>0.1570711648948511</v>
      </c>
      <c r="E40" s="215">
        <f t="shared" si="9"/>
        <v>0.14910685601453902</v>
      </c>
      <c r="F40" s="52">
        <f t="shared" ref="F40:F62" si="13">(C40-B40)/B40</f>
        <v>-6.5776128251780822E-2</v>
      </c>
      <c r="H40" s="19">
        <v>24567.843999999997</v>
      </c>
      <c r="I40" s="140">
        <v>23495.96</v>
      </c>
      <c r="J40" s="247">
        <f t="shared" si="10"/>
        <v>0.16267594033124091</v>
      </c>
      <c r="K40" s="215">
        <f t="shared" si="11"/>
        <v>0.15580883700607293</v>
      </c>
      <c r="L40" s="52">
        <f t="shared" ref="L40:L62" si="14">(I40-H40)/H40</f>
        <v>-4.3629550887737574E-2</v>
      </c>
      <c r="N40" s="27">
        <f t="shared" si="12"/>
        <v>2.668166415664694</v>
      </c>
      <c r="O40" s="152">
        <f t="shared" si="12"/>
        <v>2.7314175867507884</v>
      </c>
      <c r="P40" s="52">
        <f t="shared" si="7"/>
        <v>2.3705856844141861E-2</v>
      </c>
    </row>
    <row r="41" spans="1:16" ht="20.100000000000001" customHeight="1" x14ac:dyDescent="0.25">
      <c r="A41" s="38" t="s">
        <v>171</v>
      </c>
      <c r="B41" s="19">
        <v>76989.98000000001</v>
      </c>
      <c r="C41" s="140">
        <v>69858.759999999951</v>
      </c>
      <c r="D41" s="247">
        <f t="shared" si="8"/>
        <v>0.13133380869850023</v>
      </c>
      <c r="E41" s="215">
        <f t="shared" si="9"/>
        <v>0.12109142578792545</v>
      </c>
      <c r="F41" s="52">
        <f t="shared" si="13"/>
        <v>-9.2625300071516564E-2</v>
      </c>
      <c r="H41" s="19">
        <v>19040.833999999999</v>
      </c>
      <c r="I41" s="140">
        <v>17783.376000000007</v>
      </c>
      <c r="J41" s="247">
        <f t="shared" si="10"/>
        <v>0.12607885232587213</v>
      </c>
      <c r="K41" s="215">
        <f t="shared" si="11"/>
        <v>0.11792695989445463</v>
      </c>
      <c r="L41" s="52">
        <f t="shared" si="14"/>
        <v>-6.604006946334344E-2</v>
      </c>
      <c r="N41" s="27">
        <f t="shared" si="12"/>
        <v>2.4731574160689478</v>
      </c>
      <c r="O41" s="152">
        <f t="shared" si="12"/>
        <v>2.5456186167633121</v>
      </c>
      <c r="P41" s="52">
        <f t="shared" si="7"/>
        <v>2.9299065325789291E-2</v>
      </c>
    </row>
    <row r="42" spans="1:16" ht="20.100000000000001" customHeight="1" x14ac:dyDescent="0.25">
      <c r="A42" s="38" t="s">
        <v>160</v>
      </c>
      <c r="B42" s="19">
        <v>88005.019999999975</v>
      </c>
      <c r="C42" s="140">
        <v>68566.339999999982</v>
      </c>
      <c r="D42" s="247">
        <f t="shared" si="8"/>
        <v>0.15012387925269863</v>
      </c>
      <c r="E42" s="215">
        <f t="shared" si="9"/>
        <v>0.11885117731347747</v>
      </c>
      <c r="F42" s="52">
        <f t="shared" si="13"/>
        <v>-0.22088149062405757</v>
      </c>
      <c r="H42" s="19">
        <v>18851.109000000004</v>
      </c>
      <c r="I42" s="140">
        <v>16289.225999999999</v>
      </c>
      <c r="J42" s="247">
        <f t="shared" si="10"/>
        <v>0.12482258853734661</v>
      </c>
      <c r="K42" s="215">
        <f t="shared" si="11"/>
        <v>0.10801879807375758</v>
      </c>
      <c r="L42" s="52">
        <f t="shared" si="14"/>
        <v>-0.13590091702297222</v>
      </c>
      <c r="N42" s="27">
        <f t="shared" si="12"/>
        <v>2.1420492830977151</v>
      </c>
      <c r="O42" s="152">
        <f t="shared" si="12"/>
        <v>2.375688420878233</v>
      </c>
      <c r="P42" s="52">
        <f t="shared" si="7"/>
        <v>0.10907271817884676</v>
      </c>
    </row>
    <row r="43" spans="1:16" ht="20.100000000000001" customHeight="1" x14ac:dyDescent="0.25">
      <c r="A43" s="38" t="s">
        <v>164</v>
      </c>
      <c r="B43" s="19">
        <v>33743.30000000001</v>
      </c>
      <c r="C43" s="140">
        <v>50893.259999999987</v>
      </c>
      <c r="D43" s="247">
        <f t="shared" si="8"/>
        <v>5.756120610832869E-2</v>
      </c>
      <c r="E43" s="215">
        <f t="shared" si="9"/>
        <v>8.8217102857187812E-2</v>
      </c>
      <c r="F43" s="52">
        <f t="shared" si="13"/>
        <v>0.50824785957508523</v>
      </c>
      <c r="H43" s="19">
        <v>9561.363000000003</v>
      </c>
      <c r="I43" s="140">
        <v>13760.2</v>
      </c>
      <c r="J43" s="247">
        <f t="shared" si="10"/>
        <v>6.3310550037412122E-2</v>
      </c>
      <c r="K43" s="215">
        <f t="shared" si="11"/>
        <v>9.1248059622631508E-2</v>
      </c>
      <c r="L43" s="52">
        <f t="shared" si="14"/>
        <v>0.43914628071332468</v>
      </c>
      <c r="N43" s="27">
        <f t="shared" si="12"/>
        <v>2.833558958370995</v>
      </c>
      <c r="O43" s="152">
        <f t="shared" si="12"/>
        <v>2.7037371942768069</v>
      </c>
      <c r="P43" s="52">
        <f t="shared" si="7"/>
        <v>-4.5815797730505765E-2</v>
      </c>
    </row>
    <row r="44" spans="1:16" ht="20.100000000000001" customHeight="1" x14ac:dyDescent="0.25">
      <c r="A44" s="38" t="s">
        <v>177</v>
      </c>
      <c r="B44" s="19">
        <v>38270.170000000013</v>
      </c>
      <c r="C44" s="140">
        <v>43734.300000000025</v>
      </c>
      <c r="D44" s="247">
        <f t="shared" si="8"/>
        <v>6.5283393834354594E-2</v>
      </c>
      <c r="E44" s="215">
        <f t="shared" si="9"/>
        <v>7.5807940805660945E-2</v>
      </c>
      <c r="F44" s="52">
        <f t="shared" si="13"/>
        <v>0.14277778227794677</v>
      </c>
      <c r="H44" s="19">
        <v>8709.3130000000019</v>
      </c>
      <c r="I44" s="140">
        <v>9913.0619999999999</v>
      </c>
      <c r="J44" s="247">
        <f t="shared" si="10"/>
        <v>5.7668702305098539E-2</v>
      </c>
      <c r="K44" s="215">
        <f t="shared" si="11"/>
        <v>6.573652072054495E-2</v>
      </c>
      <c r="L44" s="52">
        <f t="shared" si="14"/>
        <v>0.13821400149472154</v>
      </c>
      <c r="N44" s="27">
        <f t="shared" si="12"/>
        <v>2.2757445289634197</v>
      </c>
      <c r="O44" s="152">
        <f t="shared" si="12"/>
        <v>2.26665614860647</v>
      </c>
      <c r="P44" s="52">
        <f t="shared" si="7"/>
        <v>-3.993585501923351E-3</v>
      </c>
    </row>
    <row r="45" spans="1:16" ht="20.100000000000001" customHeight="1" x14ac:dyDescent="0.25">
      <c r="A45" s="38" t="s">
        <v>173</v>
      </c>
      <c r="B45" s="19">
        <v>30387.31</v>
      </c>
      <c r="C45" s="140">
        <v>34627.760000000002</v>
      </c>
      <c r="D45" s="247">
        <f t="shared" si="8"/>
        <v>5.1836370894004939E-2</v>
      </c>
      <c r="E45" s="215">
        <f t="shared" si="9"/>
        <v>6.0022892336510071E-2</v>
      </c>
      <c r="F45" s="52">
        <f t="shared" si="13"/>
        <v>0.13954673842469112</v>
      </c>
      <c r="H45" s="19">
        <v>9094.1669999999976</v>
      </c>
      <c r="I45" s="140">
        <v>8770.143</v>
      </c>
      <c r="J45" s="247">
        <f t="shared" si="10"/>
        <v>6.0217012459633817E-2</v>
      </c>
      <c r="K45" s="215">
        <f t="shared" si="11"/>
        <v>5.8157478188035371E-2</v>
      </c>
      <c r="L45" s="52">
        <f t="shared" si="14"/>
        <v>-3.562987132301372E-2</v>
      </c>
      <c r="N45" s="27">
        <f t="shared" si="12"/>
        <v>2.9927515795244779</v>
      </c>
      <c r="O45" s="152">
        <f t="shared" si="12"/>
        <v>2.532691401349668</v>
      </c>
      <c r="P45" s="52">
        <f t="shared" si="7"/>
        <v>-0.15372481341999975</v>
      </c>
    </row>
    <row r="46" spans="1:16" ht="20.100000000000001" customHeight="1" x14ac:dyDescent="0.25">
      <c r="A46" s="38" t="s">
        <v>168</v>
      </c>
      <c r="B46" s="19">
        <v>37507.259999999987</v>
      </c>
      <c r="C46" s="140">
        <v>22266.76</v>
      </c>
      <c r="D46" s="247">
        <f t="shared" si="8"/>
        <v>6.3981979338673778E-2</v>
      </c>
      <c r="E46" s="215">
        <f t="shared" si="9"/>
        <v>3.8596644373268985E-2</v>
      </c>
      <c r="F46" s="52">
        <f t="shared" si="13"/>
        <v>-0.40633466694181325</v>
      </c>
      <c r="H46" s="19">
        <v>11445.478000000003</v>
      </c>
      <c r="I46" s="140">
        <v>7104.3199999999988</v>
      </c>
      <c r="J46" s="247">
        <f t="shared" si="10"/>
        <v>7.5786214540866148E-2</v>
      </c>
      <c r="K46" s="215">
        <f t="shared" si="11"/>
        <v>4.7110900636491718E-2</v>
      </c>
      <c r="L46" s="52">
        <f t="shared" si="14"/>
        <v>-0.37929023147831858</v>
      </c>
      <c r="N46" s="27">
        <f t="shared" si="12"/>
        <v>3.0515366891636466</v>
      </c>
      <c r="O46" s="152">
        <f t="shared" si="12"/>
        <v>3.1905495006907154</v>
      </c>
      <c r="P46" s="52">
        <f t="shared" si="7"/>
        <v>4.5555018892848013E-2</v>
      </c>
    </row>
    <row r="47" spans="1:16" ht="20.100000000000001" customHeight="1" x14ac:dyDescent="0.25">
      <c r="A47" s="38" t="s">
        <v>178</v>
      </c>
      <c r="B47" s="19">
        <v>19220.279999999995</v>
      </c>
      <c r="C47" s="140">
        <v>14654.970000000003</v>
      </c>
      <c r="D47" s="247">
        <f t="shared" si="8"/>
        <v>3.2787027307340628E-2</v>
      </c>
      <c r="E47" s="215">
        <f t="shared" si="9"/>
        <v>2.5402558135576344E-2</v>
      </c>
      <c r="F47" s="52">
        <f t="shared" si="13"/>
        <v>-0.23752567600471966</v>
      </c>
      <c r="H47" s="19">
        <v>6649.5879999999997</v>
      </c>
      <c r="I47" s="140">
        <v>5533.7850000000017</v>
      </c>
      <c r="J47" s="247">
        <f t="shared" si="10"/>
        <v>4.4030236463376095E-2</v>
      </c>
      <c r="K47" s="215">
        <f t="shared" si="11"/>
        <v>3.6696206713479743E-2</v>
      </c>
      <c r="L47" s="52">
        <f t="shared" si="14"/>
        <v>-0.16780032086198396</v>
      </c>
      <c r="N47" s="27">
        <f t="shared" si="12"/>
        <v>3.4596728039341782</v>
      </c>
      <c r="O47" s="152">
        <f t="shared" si="12"/>
        <v>3.7760466244557311</v>
      </c>
      <c r="P47" s="52">
        <f t="shared" si="7"/>
        <v>9.1446168019642615E-2</v>
      </c>
    </row>
    <row r="48" spans="1:16" ht="20.100000000000001" customHeight="1" x14ac:dyDescent="0.25">
      <c r="A48" s="38" t="s">
        <v>181</v>
      </c>
      <c r="B48" s="19">
        <v>12150.800000000005</v>
      </c>
      <c r="C48" s="140">
        <v>15615.419999999998</v>
      </c>
      <c r="D48" s="247">
        <f t="shared" si="8"/>
        <v>2.0727513408027084E-2</v>
      </c>
      <c r="E48" s="215">
        <f t="shared" si="9"/>
        <v>2.7067378122332661E-2</v>
      </c>
      <c r="F48" s="52">
        <f t="shared" si="13"/>
        <v>0.2851351351351345</v>
      </c>
      <c r="H48" s="19">
        <v>3479.7750000000001</v>
      </c>
      <c r="I48" s="140">
        <v>4918.8159999999998</v>
      </c>
      <c r="J48" s="247">
        <f t="shared" si="10"/>
        <v>2.3041324678964255E-2</v>
      </c>
      <c r="K48" s="215">
        <f t="shared" si="11"/>
        <v>3.2618160756439134E-2</v>
      </c>
      <c r="L48" s="52">
        <f t="shared" si="14"/>
        <v>0.41354426651148413</v>
      </c>
      <c r="N48" s="27">
        <f t="shared" si="12"/>
        <v>2.8638237811502116</v>
      </c>
      <c r="O48" s="152">
        <f t="shared" si="12"/>
        <v>3.1499735517840701</v>
      </c>
      <c r="P48" s="52">
        <f t="shared" si="7"/>
        <v>9.9918777306518047E-2</v>
      </c>
    </row>
    <row r="49" spans="1:16" ht="20.100000000000001" customHeight="1" x14ac:dyDescent="0.25">
      <c r="A49" s="38" t="s">
        <v>172</v>
      </c>
      <c r="B49" s="19">
        <v>10942.319999999998</v>
      </c>
      <c r="C49" s="140">
        <v>15384.379999999996</v>
      </c>
      <c r="D49" s="247">
        <f t="shared" si="8"/>
        <v>1.8666020715913584E-2</v>
      </c>
      <c r="E49" s="215">
        <f t="shared" si="9"/>
        <v>2.666689917002886E-2</v>
      </c>
      <c r="F49" s="52">
        <f t="shared" si="13"/>
        <v>0.40595230261955406</v>
      </c>
      <c r="H49" s="19">
        <v>3626.976999999999</v>
      </c>
      <c r="I49" s="140">
        <v>4822.8449999999984</v>
      </c>
      <c r="J49" s="247">
        <f t="shared" si="10"/>
        <v>2.4016022489998842E-2</v>
      </c>
      <c r="K49" s="215">
        <f t="shared" si="11"/>
        <v>3.1981747947755851E-2</v>
      </c>
      <c r="L49" s="52">
        <f t="shared" si="14"/>
        <v>0.32971480105884315</v>
      </c>
      <c r="N49" s="27">
        <f t="shared" si="12"/>
        <v>3.314632545931758</v>
      </c>
      <c r="O49" s="152">
        <f t="shared" si="12"/>
        <v>3.1348972139273727</v>
      </c>
      <c r="P49" s="52">
        <f t="shared" si="7"/>
        <v>-5.4224813614705179E-2</v>
      </c>
    </row>
    <row r="50" spans="1:16" ht="20.100000000000001" customHeight="1" x14ac:dyDescent="0.25">
      <c r="A50" s="38" t="s">
        <v>185</v>
      </c>
      <c r="B50" s="19">
        <v>16078.600000000008</v>
      </c>
      <c r="C50" s="140">
        <v>14033.970000000001</v>
      </c>
      <c r="D50" s="247">
        <f t="shared" si="8"/>
        <v>2.7427774062802803E-2</v>
      </c>
      <c r="E50" s="215">
        <f t="shared" si="9"/>
        <v>2.4326132281262555E-2</v>
      </c>
      <c r="F50" s="52">
        <f t="shared" si="13"/>
        <v>-0.12716467851678662</v>
      </c>
      <c r="H50" s="19">
        <v>3728.623</v>
      </c>
      <c r="I50" s="140">
        <v>3320.4420000000009</v>
      </c>
      <c r="J50" s="247">
        <f t="shared" si="10"/>
        <v>2.4689071318821976E-2</v>
      </c>
      <c r="K50" s="215">
        <f t="shared" si="11"/>
        <v>2.2018857980951576E-2</v>
      </c>
      <c r="L50" s="52">
        <f t="shared" si="14"/>
        <v>-0.10947231726028593</v>
      </c>
      <c r="N50" s="27">
        <f t="shared" si="12"/>
        <v>2.3189973007600155</v>
      </c>
      <c r="O50" s="152">
        <f t="shared" si="12"/>
        <v>2.3660033475915943</v>
      </c>
      <c r="P50" s="52">
        <f t="shared" si="7"/>
        <v>2.0269987729685246E-2</v>
      </c>
    </row>
    <row r="51" spans="1:16" ht="20.100000000000001" customHeight="1" x14ac:dyDescent="0.25">
      <c r="A51" s="38" t="s">
        <v>189</v>
      </c>
      <c r="B51" s="19">
        <v>5663.4100000000026</v>
      </c>
      <c r="C51" s="140">
        <v>4873.5099999999975</v>
      </c>
      <c r="D51" s="247">
        <f t="shared" si="8"/>
        <v>9.660961147426891E-3</v>
      </c>
      <c r="E51" s="215">
        <f t="shared" si="9"/>
        <v>8.4476202339078543E-3</v>
      </c>
      <c r="F51" s="52">
        <f t="shared" si="13"/>
        <v>-0.13947427433295573</v>
      </c>
      <c r="H51" s="19">
        <v>1282.7089999999998</v>
      </c>
      <c r="I51" s="140">
        <v>1241.2580000000007</v>
      </c>
      <c r="J51" s="247">
        <f t="shared" si="10"/>
        <v>8.4934556221679721E-3</v>
      </c>
      <c r="K51" s="215">
        <f t="shared" si="11"/>
        <v>8.2311582673993394E-3</v>
      </c>
      <c r="L51" s="52">
        <f t="shared" si="14"/>
        <v>-3.2315201655246137E-2</v>
      </c>
      <c r="N51" s="27">
        <f t="shared" si="12"/>
        <v>2.2649057723173835</v>
      </c>
      <c r="O51" s="152">
        <f t="shared" si="12"/>
        <v>2.5469487084257576</v>
      </c>
      <c r="P51" s="52">
        <f t="shared" si="7"/>
        <v>0.12452744814182543</v>
      </c>
    </row>
    <row r="52" spans="1:16" ht="20.100000000000001" customHeight="1" x14ac:dyDescent="0.25">
      <c r="A52" s="38" t="s">
        <v>190</v>
      </c>
      <c r="B52" s="19">
        <v>4432.2300000000005</v>
      </c>
      <c r="C52" s="140">
        <v>4102.5399999999991</v>
      </c>
      <c r="D52" s="247">
        <f t="shared" si="8"/>
        <v>7.5607455272459307E-3</v>
      </c>
      <c r="E52" s="215">
        <f t="shared" si="9"/>
        <v>7.1112401358397418E-3</v>
      </c>
      <c r="F52" s="52">
        <f t="shared" si="13"/>
        <v>-7.4384677690463127E-2</v>
      </c>
      <c r="H52" s="19">
        <v>1137.5799999999992</v>
      </c>
      <c r="I52" s="140">
        <v>1096.3219999999994</v>
      </c>
      <c r="J52" s="247">
        <f t="shared" si="10"/>
        <v>7.5324841773666803E-3</v>
      </c>
      <c r="K52" s="215">
        <f t="shared" si="11"/>
        <v>7.2700436927953483E-3</v>
      </c>
      <c r="L52" s="52">
        <f t="shared" si="14"/>
        <v>-3.6268218498918613E-2</v>
      </c>
      <c r="N52" s="27">
        <f t="shared" si="12"/>
        <v>2.5666086823111596</v>
      </c>
      <c r="O52" s="152">
        <f t="shared" si="12"/>
        <v>2.6723005747658761</v>
      </c>
      <c r="P52" s="52">
        <f t="shared" si="7"/>
        <v>4.1179589698708552E-2</v>
      </c>
    </row>
    <row r="53" spans="1:16" ht="20.100000000000001" customHeight="1" x14ac:dyDescent="0.25">
      <c r="A53" s="38" t="s">
        <v>187</v>
      </c>
      <c r="B53" s="19">
        <v>1558.3899999999999</v>
      </c>
      <c r="C53" s="140">
        <v>2107.77</v>
      </c>
      <c r="D53" s="247">
        <f t="shared" si="8"/>
        <v>2.6583887167869863E-3</v>
      </c>
      <c r="E53" s="215">
        <f t="shared" si="9"/>
        <v>3.6535557535377927E-3</v>
      </c>
      <c r="F53" s="52">
        <f t="shared" si="13"/>
        <v>0.35253049621724997</v>
      </c>
      <c r="H53" s="19">
        <v>642.12699999999995</v>
      </c>
      <c r="I53" s="140">
        <v>761.81799999999976</v>
      </c>
      <c r="J53" s="247">
        <f t="shared" si="10"/>
        <v>4.2518429186166572E-3</v>
      </c>
      <c r="K53" s="215">
        <f t="shared" si="11"/>
        <v>5.0518462148510818E-3</v>
      </c>
      <c r="L53" s="52">
        <f t="shared" si="14"/>
        <v>0.1863977063727266</v>
      </c>
      <c r="N53" s="27">
        <f t="shared" ref="N53:N54" si="15">(H53/B53)*10</f>
        <v>4.120451234928356</v>
      </c>
      <c r="O53" s="152">
        <f t="shared" ref="O53:O54" si="16">(I53/C53)*10</f>
        <v>3.6143317344871582</v>
      </c>
      <c r="P53" s="52">
        <f t="shared" ref="P53:P54" si="17">(O53-N53)/N53</f>
        <v>-0.12283108610797523</v>
      </c>
    </row>
    <row r="54" spans="1:16" ht="20.100000000000001" customHeight="1" x14ac:dyDescent="0.25">
      <c r="A54" s="38" t="s">
        <v>183</v>
      </c>
      <c r="B54" s="19">
        <v>2497.9399999999996</v>
      </c>
      <c r="C54" s="140">
        <v>2117.0299999999997</v>
      </c>
      <c r="D54" s="247">
        <f t="shared" si="8"/>
        <v>4.2611255919319836E-3</v>
      </c>
      <c r="E54" s="215">
        <f t="shared" si="9"/>
        <v>3.6696068057293311E-3</v>
      </c>
      <c r="F54" s="52">
        <f t="shared" si="13"/>
        <v>-0.15248965147281357</v>
      </c>
      <c r="H54" s="19">
        <v>813.21500000000015</v>
      </c>
      <c r="I54" s="140">
        <v>744.76100000000008</v>
      </c>
      <c r="J54" s="247">
        <f t="shared" si="10"/>
        <v>5.3847018410109618E-3</v>
      </c>
      <c r="K54" s="215">
        <f t="shared" si="11"/>
        <v>4.9387360745200412E-3</v>
      </c>
      <c r="L54" s="52">
        <f t="shared" si="14"/>
        <v>-8.4177001162054385E-2</v>
      </c>
      <c r="N54" s="27">
        <f t="shared" si="15"/>
        <v>3.2555425670752713</v>
      </c>
      <c r="O54" s="152">
        <f t="shared" si="16"/>
        <v>3.5179520365795485</v>
      </c>
      <c r="P54" s="52">
        <f t="shared" si="17"/>
        <v>8.0603912895545915E-2</v>
      </c>
    </row>
    <row r="55" spans="1:16" ht="20.100000000000001" customHeight="1" x14ac:dyDescent="0.25">
      <c r="A55" s="38" t="s">
        <v>191</v>
      </c>
      <c r="B55" s="19">
        <v>2979.11</v>
      </c>
      <c r="C55" s="140">
        <v>1764.3800000000008</v>
      </c>
      <c r="D55" s="247">
        <f t="shared" si="8"/>
        <v>5.0819322570520081E-3</v>
      </c>
      <c r="E55" s="215">
        <f t="shared" si="9"/>
        <v>3.0583321237265038E-3</v>
      </c>
      <c r="F55" s="52">
        <f t="shared" si="13"/>
        <v>-0.40774929425230999</v>
      </c>
      <c r="H55" s="19">
        <v>875.37100000000009</v>
      </c>
      <c r="I55" s="140">
        <v>578.70600000000002</v>
      </c>
      <c r="J55" s="247">
        <f t="shared" si="10"/>
        <v>5.7962676970636385E-3</v>
      </c>
      <c r="K55" s="215">
        <f t="shared" si="11"/>
        <v>3.837575005594002E-3</v>
      </c>
      <c r="L55" s="52">
        <f t="shared" si="14"/>
        <v>-0.33890201982930673</v>
      </c>
      <c r="N55" s="27">
        <f t="shared" ref="N55" si="18">(H55/B55)*10</f>
        <v>2.938364142310959</v>
      </c>
      <c r="O55" s="152">
        <f t="shared" ref="O55" si="19">(I55/C55)*10</f>
        <v>3.2799396955304401</v>
      </c>
      <c r="P55" s="52">
        <f t="shared" ref="P55" si="20">(O55-N55)/N55</f>
        <v>0.11624684235046491</v>
      </c>
    </row>
    <row r="56" spans="1:16" ht="20.100000000000001" customHeight="1" x14ac:dyDescent="0.25">
      <c r="A56" s="38" t="s">
        <v>188</v>
      </c>
      <c r="B56" s="19">
        <v>1631.83</v>
      </c>
      <c r="C56" s="140">
        <v>1453.41</v>
      </c>
      <c r="D56" s="247">
        <f t="shared" si="8"/>
        <v>2.7836667712924927E-3</v>
      </c>
      <c r="E56" s="215">
        <f t="shared" si="9"/>
        <v>2.5193045103352658E-3</v>
      </c>
      <c r="F56" s="52">
        <f t="shared" si="13"/>
        <v>-0.10933736970150068</v>
      </c>
      <c r="H56" s="19">
        <v>472.47200000000021</v>
      </c>
      <c r="I56" s="140">
        <v>417.41899999999998</v>
      </c>
      <c r="J56" s="247">
        <f t="shared" si="10"/>
        <v>3.1284726034641907E-3</v>
      </c>
      <c r="K56" s="215">
        <f t="shared" si="11"/>
        <v>2.7680319907864141E-3</v>
      </c>
      <c r="L56" s="52">
        <f t="shared" si="14"/>
        <v>-0.11652119067373347</v>
      </c>
      <c r="N56" s="27">
        <f t="shared" ref="N56" si="21">(H56/B56)*10</f>
        <v>2.8953506186306188</v>
      </c>
      <c r="O56" s="152">
        <f t="shared" ref="O56" si="22">(I56/C56)*10</f>
        <v>2.8719975781094114</v>
      </c>
      <c r="P56" s="52">
        <f t="shared" si="7"/>
        <v>-8.0657038118072486E-3</v>
      </c>
    </row>
    <row r="57" spans="1:16" ht="20.100000000000001" customHeight="1" x14ac:dyDescent="0.25">
      <c r="A57" s="38" t="s">
        <v>192</v>
      </c>
      <c r="B57" s="19">
        <v>834.99</v>
      </c>
      <c r="C57" s="140">
        <v>723.7800000000002</v>
      </c>
      <c r="D57" s="247">
        <f t="shared" si="8"/>
        <v>1.4243725862139553E-3</v>
      </c>
      <c r="E57" s="215">
        <f t="shared" si="9"/>
        <v>1.2545821333900683E-3</v>
      </c>
      <c r="F57" s="52">
        <f t="shared" si="13"/>
        <v>-0.13318722379908718</v>
      </c>
      <c r="H57" s="19">
        <v>137.49299999999999</v>
      </c>
      <c r="I57" s="140">
        <v>173.58700000000002</v>
      </c>
      <c r="J57" s="247">
        <f t="shared" si="10"/>
        <v>9.1040968283433046E-4</v>
      </c>
      <c r="K57" s="215">
        <f t="shared" si="11"/>
        <v>1.1511080453564437E-3</v>
      </c>
      <c r="L57" s="52">
        <f t="shared" si="14"/>
        <v>0.26251518259111389</v>
      </c>
      <c r="N57" s="27">
        <f t="shared" ref="N57" si="23">(H57/B57)*10</f>
        <v>1.6466424747601764</v>
      </c>
      <c r="O57" s="152">
        <f t="shared" ref="O57" si="24">(I57/C57)*10</f>
        <v>2.3983392743651382</v>
      </c>
      <c r="P57" s="52">
        <f t="shared" ref="P57" si="25">(O57-N57)/N57</f>
        <v>0.45650273883190207</v>
      </c>
    </row>
    <row r="58" spans="1:16" ht="20.100000000000001" customHeight="1" x14ac:dyDescent="0.25">
      <c r="A58" s="38" t="s">
        <v>186</v>
      </c>
      <c r="B58" s="19">
        <v>362.37000000000006</v>
      </c>
      <c r="C58" s="140">
        <v>394.92999999999978</v>
      </c>
      <c r="D58" s="247">
        <f t="shared" si="8"/>
        <v>6.1815098871405771E-4</v>
      </c>
      <c r="E58" s="215">
        <f t="shared" si="9"/>
        <v>6.8456177559443371E-4</v>
      </c>
      <c r="F58" s="52">
        <f t="shared" si="13"/>
        <v>8.9852912768716264E-2</v>
      </c>
      <c r="H58" s="19">
        <v>146.75700000000003</v>
      </c>
      <c r="I58" s="140">
        <v>155.70699999999997</v>
      </c>
      <c r="J58" s="247">
        <f t="shared" si="10"/>
        <v>9.717512442358365E-4</v>
      </c>
      <c r="K58" s="215">
        <f t="shared" si="11"/>
        <v>1.0325403424122526E-3</v>
      </c>
      <c r="L58" s="52">
        <f t="shared" si="14"/>
        <v>6.098516595460475E-2</v>
      </c>
      <c r="N58" s="27">
        <f t="shared" si="12"/>
        <v>4.0499213511052243</v>
      </c>
      <c r="O58" s="152">
        <f t="shared" si="12"/>
        <v>3.9426480642139126</v>
      </c>
      <c r="P58" s="52">
        <f t="shared" si="7"/>
        <v>-2.6487745709441214E-2</v>
      </c>
    </row>
    <row r="59" spans="1:16" ht="20.100000000000001" customHeight="1" x14ac:dyDescent="0.25">
      <c r="A59" s="38" t="s">
        <v>213</v>
      </c>
      <c r="B59" s="19">
        <v>287.45000000000005</v>
      </c>
      <c r="C59" s="140">
        <v>400.43</v>
      </c>
      <c r="D59" s="247">
        <f t="shared" si="8"/>
        <v>4.9034826753278666E-4</v>
      </c>
      <c r="E59" s="215">
        <f t="shared" si="9"/>
        <v>6.9409533791122292E-4</v>
      </c>
      <c r="F59" s="52">
        <f>(C59-B59)/B59</f>
        <v>0.39304226822055988</v>
      </c>
      <c r="H59" s="19">
        <v>99.378</v>
      </c>
      <c r="I59" s="140">
        <v>129.81200000000004</v>
      </c>
      <c r="J59" s="247">
        <f t="shared" si="10"/>
        <v>6.5803127039711182E-4</v>
      </c>
      <c r="K59" s="215">
        <f t="shared" si="11"/>
        <v>8.6082274354537319E-4</v>
      </c>
      <c r="L59" s="52">
        <f>(I59-H59)/H59</f>
        <v>0.30624484292298132</v>
      </c>
      <c r="N59" s="27">
        <f t="shared" si="12"/>
        <v>3.4572273438858927</v>
      </c>
      <c r="O59" s="152">
        <f t="shared" si="12"/>
        <v>3.2418150488225166</v>
      </c>
      <c r="P59" s="52">
        <f>(O59-N59)/N59</f>
        <v>-6.2307818849209558E-2</v>
      </c>
    </row>
    <row r="60" spans="1:16" ht="20.100000000000001" customHeight="1" x14ac:dyDescent="0.25">
      <c r="A60" s="38" t="s">
        <v>194</v>
      </c>
      <c r="B60" s="19">
        <v>173.11000000000004</v>
      </c>
      <c r="C60" s="140">
        <v>302.5200000000001</v>
      </c>
      <c r="D60" s="247">
        <f t="shared" si="8"/>
        <v>2.9530070827135397E-4</v>
      </c>
      <c r="E60" s="215">
        <f t="shared" si="9"/>
        <v>5.2438059492271609E-4</v>
      </c>
      <c r="F60" s="52">
        <f>(C60-B60)/B60</f>
        <v>0.74755935532320505</v>
      </c>
      <c r="H60" s="19">
        <v>58.527999999999977</v>
      </c>
      <c r="I60" s="140">
        <v>113.587</v>
      </c>
      <c r="J60" s="247">
        <f t="shared" si="10"/>
        <v>3.8754305976978955E-4</v>
      </c>
      <c r="K60" s="215">
        <f t="shared" si="11"/>
        <v>7.5322984755714633E-4</v>
      </c>
      <c r="L60" s="52">
        <f>(I60-H60)/H60</f>
        <v>0.94072922361946498</v>
      </c>
      <c r="N60" s="27">
        <f t="shared" si="12"/>
        <v>3.3809716365316826</v>
      </c>
      <c r="O60" s="152">
        <f t="shared" si="12"/>
        <v>3.7546939045352361</v>
      </c>
      <c r="P60" s="52">
        <f>(O60-N60)/N60</f>
        <v>0.11053694268400627</v>
      </c>
    </row>
    <row r="61" spans="1:16" ht="20.100000000000001" customHeight="1" thickBot="1" x14ac:dyDescent="0.3">
      <c r="A61" s="8" t="s">
        <v>17</v>
      </c>
      <c r="B61" s="196">
        <f>B62-SUM(B39:B60)</f>
        <v>477.54000000015367</v>
      </c>
      <c r="C61" s="142">
        <f>C62-SUM(C39:C60)</f>
        <v>436.37999999965541</v>
      </c>
      <c r="D61" s="247">
        <f t="shared" si="8"/>
        <v>8.1461440834121497E-4</v>
      </c>
      <c r="E61" s="215">
        <f t="shared" si="9"/>
        <v>7.5641016796309038E-4</v>
      </c>
      <c r="F61" s="52">
        <f t="shared" si="13"/>
        <v>-8.6191732630743007E-2</v>
      </c>
      <c r="H61" s="196">
        <f>H62-SUM(H39:H60)</f>
        <v>221.78900000001886</v>
      </c>
      <c r="I61" s="142">
        <f>I62-SUM(I39:I60)</f>
        <v>215.14600000003702</v>
      </c>
      <c r="J61" s="247">
        <f t="shared" si="10"/>
        <v>1.4685755139982434E-3</v>
      </c>
      <c r="K61" s="215">
        <f t="shared" si="11"/>
        <v>1.4266983790623723E-3</v>
      </c>
      <c r="L61" s="52">
        <f t="shared" si="14"/>
        <v>-2.9951891211833205E-2</v>
      </c>
      <c r="N61" s="27">
        <f t="shared" si="12"/>
        <v>4.6444067512658096</v>
      </c>
      <c r="O61" s="152">
        <f t="shared" si="12"/>
        <v>4.9302442825108148</v>
      </c>
      <c r="P61" s="52">
        <f t="shared" si="7"/>
        <v>6.1544465537412642E-2</v>
      </c>
    </row>
    <row r="62" spans="1:16" ht="26.25" customHeight="1" thickBot="1" x14ac:dyDescent="0.3">
      <c r="A62" s="12" t="s">
        <v>18</v>
      </c>
      <c r="B62" s="17">
        <v>586216</v>
      </c>
      <c r="C62" s="145">
        <v>576909.22</v>
      </c>
      <c r="D62" s="253">
        <f>SUM(D39:D61)</f>
        <v>1.0000000000000004</v>
      </c>
      <c r="E62" s="254">
        <f>SUM(E39:E61)</f>
        <v>0.99999999999999933</v>
      </c>
      <c r="F62" s="57">
        <f t="shared" si="13"/>
        <v>-1.5876025219373112E-2</v>
      </c>
      <c r="G62" s="1"/>
      <c r="H62" s="17">
        <v>151023.21800000005</v>
      </c>
      <c r="I62" s="145">
        <v>150799.91899999999</v>
      </c>
      <c r="J62" s="253">
        <f>SUM(J39:J61)</f>
        <v>0.99999999999999967</v>
      </c>
      <c r="K62" s="254">
        <f>SUM(K39:K61)</f>
        <v>1.0000000000000002</v>
      </c>
      <c r="L62" s="57">
        <f t="shared" si="14"/>
        <v>-1.4785739766189937E-3</v>
      </c>
      <c r="M62" s="1"/>
      <c r="N62" s="29">
        <f t="shared" si="12"/>
        <v>2.5762384172386978</v>
      </c>
      <c r="O62" s="146">
        <f t="shared" si="12"/>
        <v>2.6139280457330876</v>
      </c>
      <c r="P62" s="57">
        <f t="shared" si="7"/>
        <v>1.4629712934250388E-2</v>
      </c>
    </row>
    <row r="64" spans="1:16" ht="15.75" thickBot="1" x14ac:dyDescent="0.3"/>
    <row r="65" spans="1:16" x14ac:dyDescent="0.25">
      <c r="A65" s="354" t="s">
        <v>15</v>
      </c>
      <c r="B65" s="342" t="s">
        <v>1</v>
      </c>
      <c r="C65" s="340"/>
      <c r="D65" s="342" t="s">
        <v>104</v>
      </c>
      <c r="E65" s="340"/>
      <c r="F65" s="130" t="s">
        <v>0</v>
      </c>
      <c r="H65" s="352" t="s">
        <v>19</v>
      </c>
      <c r="I65" s="353"/>
      <c r="J65" s="342" t="s">
        <v>104</v>
      </c>
      <c r="K65" s="343"/>
      <c r="L65" s="130" t="s">
        <v>0</v>
      </c>
      <c r="N65" s="350" t="s">
        <v>22</v>
      </c>
      <c r="O65" s="340"/>
      <c r="P65" s="130" t="s">
        <v>0</v>
      </c>
    </row>
    <row r="66" spans="1:16" x14ac:dyDescent="0.25">
      <c r="A66" s="355"/>
      <c r="B66" s="345" t="str">
        <f>B5</f>
        <v>jan-dez</v>
      </c>
      <c r="C66" s="347"/>
      <c r="D66" s="345" t="str">
        <f>B5</f>
        <v>jan-dez</v>
      </c>
      <c r="E66" s="347"/>
      <c r="F66" s="131" t="str">
        <f>F37</f>
        <v>2023/2022</v>
      </c>
      <c r="H66" s="348" t="str">
        <f>B5</f>
        <v>jan-dez</v>
      </c>
      <c r="I66" s="347"/>
      <c r="J66" s="345" t="str">
        <f>B5</f>
        <v>jan-dez</v>
      </c>
      <c r="K66" s="346"/>
      <c r="L66" s="131" t="str">
        <f>F66</f>
        <v>2023/2022</v>
      </c>
      <c r="N66" s="348" t="str">
        <f>B5</f>
        <v>jan-dez</v>
      </c>
      <c r="O66" s="346"/>
      <c r="P66" s="131" t="str">
        <f>P37</f>
        <v>2023/2022</v>
      </c>
    </row>
    <row r="67" spans="1:16" ht="19.5" customHeight="1" thickBot="1" x14ac:dyDescent="0.3">
      <c r="A67" s="356"/>
      <c r="B67" s="99">
        <f>B6</f>
        <v>2022</v>
      </c>
      <c r="C67" s="134">
        <f>C6</f>
        <v>2023</v>
      </c>
      <c r="D67" s="99">
        <f>B6</f>
        <v>2022</v>
      </c>
      <c r="E67" s="134">
        <f>C6</f>
        <v>2023</v>
      </c>
      <c r="F67" s="132" t="s">
        <v>1</v>
      </c>
      <c r="H67" s="25">
        <f>B6</f>
        <v>2022</v>
      </c>
      <c r="I67" s="134">
        <f>C6</f>
        <v>2023</v>
      </c>
      <c r="J67" s="99">
        <f>B6</f>
        <v>2022</v>
      </c>
      <c r="K67" s="134">
        <f>C6</f>
        <v>2023</v>
      </c>
      <c r="L67" s="259">
        <v>1000</v>
      </c>
      <c r="N67" s="25">
        <f>B6</f>
        <v>2022</v>
      </c>
      <c r="O67" s="134">
        <f>C6</f>
        <v>2023</v>
      </c>
      <c r="P67" s="132" t="s">
        <v>23</v>
      </c>
    </row>
    <row r="68" spans="1:16" ht="20.100000000000001" customHeight="1" x14ac:dyDescent="0.25">
      <c r="A68" s="38" t="s">
        <v>163</v>
      </c>
      <c r="B68" s="39">
        <v>170510.6</v>
      </c>
      <c r="C68" s="147">
        <v>188753.12000000017</v>
      </c>
      <c r="D68" s="247">
        <f>B68/$B$96</f>
        <v>0.19844827980710958</v>
      </c>
      <c r="E68" s="246">
        <f>C68/$C$96</f>
        <v>0.2170230553664437</v>
      </c>
      <c r="F68" s="61">
        <f t="shared" ref="F68:F87" si="26">(C68-B68)/B68</f>
        <v>0.10698760077086213</v>
      </c>
      <c r="H68" s="19">
        <v>55394.545999999995</v>
      </c>
      <c r="I68" s="147">
        <v>62478.521000000037</v>
      </c>
      <c r="J68" s="245">
        <f>H68/$H$96</f>
        <v>0.1991610925911409</v>
      </c>
      <c r="K68" s="246">
        <f>I68/$I$96</f>
        <v>0.21862661075734954</v>
      </c>
      <c r="L68" s="61">
        <f t="shared" ref="L68:L87" si="27">(I68-H68)/H68</f>
        <v>0.12788217453754461</v>
      </c>
      <c r="N68" s="41">
        <f t="shared" ref="N68:O96" si="28">(H68/B68)*10</f>
        <v>3.248745004709384</v>
      </c>
      <c r="O68" s="149">
        <f t="shared" si="28"/>
        <v>3.3100656031540026</v>
      </c>
      <c r="P68" s="61">
        <f t="shared" si="7"/>
        <v>1.8875165134760705E-2</v>
      </c>
    </row>
    <row r="69" spans="1:16" ht="20.100000000000001" customHeight="1" x14ac:dyDescent="0.25">
      <c r="A69" s="38" t="s">
        <v>161</v>
      </c>
      <c r="B69" s="19">
        <v>175044.3</v>
      </c>
      <c r="C69" s="140">
        <v>170755.79000000007</v>
      </c>
      <c r="D69" s="247">
        <f t="shared" ref="D69:D95" si="29">B69/$B$96</f>
        <v>0.20372481373615262</v>
      </c>
      <c r="E69" s="215">
        <f t="shared" ref="E69:E95" si="30">C69/$C$96</f>
        <v>0.19633022896421959</v>
      </c>
      <c r="F69" s="52">
        <f t="shared" si="26"/>
        <v>-2.449956953753948E-2</v>
      </c>
      <c r="H69" s="19">
        <v>54170.238999999987</v>
      </c>
      <c r="I69" s="140">
        <v>53978.419000000009</v>
      </c>
      <c r="J69" s="214">
        <f t="shared" ref="J69:J96" si="31">H69/$H$96</f>
        <v>0.19475931773433489</v>
      </c>
      <c r="K69" s="215">
        <f t="shared" ref="K69:K96" si="32">I69/$I$96</f>
        <v>0.18888281302321669</v>
      </c>
      <c r="L69" s="52">
        <f t="shared" si="27"/>
        <v>-3.5410587721419859E-3</v>
      </c>
      <c r="N69" s="40">
        <f t="shared" si="28"/>
        <v>3.0946588377913469</v>
      </c>
      <c r="O69" s="143">
        <f t="shared" si="28"/>
        <v>3.1611472149787714</v>
      </c>
      <c r="P69" s="52">
        <f t="shared" si="7"/>
        <v>2.1484881104011179E-2</v>
      </c>
    </row>
    <row r="70" spans="1:16" ht="20.100000000000001" customHeight="1" x14ac:dyDescent="0.25">
      <c r="A70" s="38" t="s">
        <v>162</v>
      </c>
      <c r="B70" s="19">
        <v>126851.17000000001</v>
      </c>
      <c r="C70" s="140">
        <v>126234.01999999996</v>
      </c>
      <c r="D70" s="247">
        <f t="shared" si="29"/>
        <v>0.14763537561898923</v>
      </c>
      <c r="E70" s="215">
        <f t="shared" si="30"/>
        <v>0.14514034370180864</v>
      </c>
      <c r="F70" s="52">
        <f t="shared" si="26"/>
        <v>-4.8651502386619873E-3</v>
      </c>
      <c r="H70" s="19">
        <v>36223.161999999989</v>
      </c>
      <c r="I70" s="140">
        <v>37545.544999999984</v>
      </c>
      <c r="J70" s="214">
        <f t="shared" si="31"/>
        <v>0.13023384145121245</v>
      </c>
      <c r="K70" s="215">
        <f t="shared" si="32"/>
        <v>0.13138043476393341</v>
      </c>
      <c r="L70" s="52">
        <f t="shared" si="27"/>
        <v>3.6506558980135273E-2</v>
      </c>
      <c r="N70" s="40">
        <f t="shared" si="28"/>
        <v>2.855563886403254</v>
      </c>
      <c r="O70" s="143">
        <f t="shared" si="28"/>
        <v>2.9742810218671636</v>
      </c>
      <c r="P70" s="52">
        <f t="shared" si="7"/>
        <v>4.1573972842695046E-2</v>
      </c>
    </row>
    <row r="71" spans="1:16" ht="20.100000000000001" customHeight="1" x14ac:dyDescent="0.25">
      <c r="A71" s="38" t="s">
        <v>166</v>
      </c>
      <c r="B71" s="19">
        <v>96120.920000000042</v>
      </c>
      <c r="C71" s="140">
        <v>92861.419999999969</v>
      </c>
      <c r="D71" s="247">
        <f t="shared" si="29"/>
        <v>0.1118700610253955</v>
      </c>
      <c r="E71" s="215">
        <f t="shared" si="30"/>
        <v>0.10676946211043589</v>
      </c>
      <c r="F71" s="52">
        <f t="shared" si="26"/>
        <v>-3.3910412010206219E-2</v>
      </c>
      <c r="H71" s="19">
        <v>35684.483</v>
      </c>
      <c r="I71" s="140">
        <v>34362.418999999994</v>
      </c>
      <c r="J71" s="214">
        <f t="shared" si="31"/>
        <v>0.12829711832695576</v>
      </c>
      <c r="K71" s="215">
        <f t="shared" si="32"/>
        <v>0.12024195008383677</v>
      </c>
      <c r="L71" s="52">
        <f t="shared" si="27"/>
        <v>-3.7048708257872355E-2</v>
      </c>
      <c r="N71" s="40">
        <f t="shared" si="28"/>
        <v>3.7124574962453529</v>
      </c>
      <c r="O71" s="143">
        <f t="shared" si="28"/>
        <v>3.7003977539865325</v>
      </c>
      <c r="P71" s="52">
        <f t="shared" si="7"/>
        <v>-3.2484526142096556E-3</v>
      </c>
    </row>
    <row r="72" spans="1:16" ht="20.100000000000001" customHeight="1" x14ac:dyDescent="0.25">
      <c r="A72" s="38" t="s">
        <v>170</v>
      </c>
      <c r="B72" s="19">
        <v>52312.249999999956</v>
      </c>
      <c r="C72" s="140">
        <v>50430.149999999987</v>
      </c>
      <c r="D72" s="247">
        <f t="shared" si="29"/>
        <v>6.088346428514977E-2</v>
      </c>
      <c r="E72" s="215">
        <f t="shared" si="30"/>
        <v>5.7983175248112716E-2</v>
      </c>
      <c r="F72" s="52">
        <f t="shared" si="26"/>
        <v>-3.5978188665178254E-2</v>
      </c>
      <c r="H72" s="19">
        <v>21332.419000000002</v>
      </c>
      <c r="I72" s="140">
        <v>21884.514999999989</v>
      </c>
      <c r="J72" s="214">
        <f t="shared" si="31"/>
        <v>7.6696862461008597E-2</v>
      </c>
      <c r="K72" s="215">
        <f t="shared" si="32"/>
        <v>7.6578914896502953E-2</v>
      </c>
      <c r="L72" s="52">
        <f t="shared" si="27"/>
        <v>2.5880609226735456E-2</v>
      </c>
      <c r="N72" s="40">
        <f t="shared" si="28"/>
        <v>4.077901256397884</v>
      </c>
      <c r="O72" s="143">
        <f t="shared" si="28"/>
        <v>4.3395696820255329</v>
      </c>
      <c r="P72" s="52">
        <f t="shared" ref="P72:P90" si="33">(O72-N72)/N72</f>
        <v>6.4167425637664269E-2</v>
      </c>
    </row>
    <row r="73" spans="1:16" ht="20.100000000000001" customHeight="1" x14ac:dyDescent="0.25">
      <c r="A73" s="38" t="s">
        <v>167</v>
      </c>
      <c r="B73" s="19">
        <v>37811.229999999996</v>
      </c>
      <c r="C73" s="140">
        <v>29359.969999999987</v>
      </c>
      <c r="D73" s="247">
        <f t="shared" si="29"/>
        <v>4.4006493149933053E-2</v>
      </c>
      <c r="E73" s="215">
        <f t="shared" si="30"/>
        <v>3.3757271905582899E-2</v>
      </c>
      <c r="F73" s="52">
        <f t="shared" si="26"/>
        <v>-0.22351190373865146</v>
      </c>
      <c r="H73" s="19">
        <v>13848.404000000004</v>
      </c>
      <c r="I73" s="140">
        <v>11501.981999999993</v>
      </c>
      <c r="J73" s="214">
        <f t="shared" si="31"/>
        <v>4.978943723599661E-2</v>
      </c>
      <c r="K73" s="215">
        <f t="shared" si="32"/>
        <v>4.0248061276163018E-2</v>
      </c>
      <c r="L73" s="52">
        <f t="shared" si="27"/>
        <v>-0.16943627583366364</v>
      </c>
      <c r="N73" s="40">
        <f t="shared" si="28"/>
        <v>3.6625108466452971</v>
      </c>
      <c r="O73" s="143">
        <f t="shared" si="28"/>
        <v>3.9175728040594038</v>
      </c>
      <c r="P73" s="52">
        <f t="shared" si="33"/>
        <v>6.9641283833393269E-2</v>
      </c>
    </row>
    <row r="74" spans="1:16" ht="20.100000000000001" customHeight="1" x14ac:dyDescent="0.25">
      <c r="A74" s="38" t="s">
        <v>176</v>
      </c>
      <c r="B74" s="19">
        <v>39322.39</v>
      </c>
      <c r="C74" s="140">
        <v>51397.979999999996</v>
      </c>
      <c r="D74" s="247">
        <f t="shared" si="29"/>
        <v>4.5765252444154712E-2</v>
      </c>
      <c r="E74" s="215">
        <f t="shared" si="30"/>
        <v>5.9095959098654137E-2</v>
      </c>
      <c r="F74" s="52">
        <f t="shared" si="26"/>
        <v>0.30709196465423383</v>
      </c>
      <c r="H74" s="19">
        <v>8835.7459999999992</v>
      </c>
      <c r="I74" s="140">
        <v>10052.120999999999</v>
      </c>
      <c r="J74" s="214">
        <f t="shared" si="31"/>
        <v>3.1767330076462812E-2</v>
      </c>
      <c r="K74" s="215">
        <f t="shared" si="32"/>
        <v>3.5174666589063111E-2</v>
      </c>
      <c r="L74" s="52">
        <f t="shared" si="27"/>
        <v>0.13766522939885326</v>
      </c>
      <c r="N74" s="40">
        <f t="shared" si="28"/>
        <v>2.2470012631480434</v>
      </c>
      <c r="O74" s="143">
        <f t="shared" si="28"/>
        <v>1.9557424241186134</v>
      </c>
      <c r="P74" s="52">
        <f t="shared" si="33"/>
        <v>-0.12962112830385195</v>
      </c>
    </row>
    <row r="75" spans="1:16" ht="20.100000000000001" customHeight="1" x14ac:dyDescent="0.25">
      <c r="A75" s="38" t="s">
        <v>175</v>
      </c>
      <c r="B75" s="19">
        <v>30290.490000000005</v>
      </c>
      <c r="C75" s="140">
        <v>32376.069999999992</v>
      </c>
      <c r="D75" s="247">
        <f t="shared" si="29"/>
        <v>3.5253501160716433E-2</v>
      </c>
      <c r="E75" s="215">
        <f t="shared" si="30"/>
        <v>3.7225099283963357E-2</v>
      </c>
      <c r="F75" s="52">
        <f t="shared" si="26"/>
        <v>6.8852633285231987E-2</v>
      </c>
      <c r="H75" s="19">
        <v>8295.0579999999991</v>
      </c>
      <c r="I75" s="140">
        <v>9287.0049999999992</v>
      </c>
      <c r="J75" s="214">
        <f t="shared" si="31"/>
        <v>2.9823383955288378E-2</v>
      </c>
      <c r="K75" s="215">
        <f t="shared" si="32"/>
        <v>3.2497351005420852E-2</v>
      </c>
      <c r="L75" s="52">
        <f t="shared" si="27"/>
        <v>0.11958288899245795</v>
      </c>
      <c r="N75" s="40">
        <f t="shared" si="28"/>
        <v>2.7385024144541728</v>
      </c>
      <c r="O75" s="143">
        <f t="shared" si="28"/>
        <v>2.8684781692157206</v>
      </c>
      <c r="P75" s="52">
        <f t="shared" si="33"/>
        <v>4.7462348061304928E-2</v>
      </c>
    </row>
    <row r="76" spans="1:16" ht="20.100000000000001" customHeight="1" x14ac:dyDescent="0.25">
      <c r="A76" s="38" t="s">
        <v>180</v>
      </c>
      <c r="B76" s="19">
        <v>15040.240000000002</v>
      </c>
      <c r="C76" s="140">
        <v>13056.319999999998</v>
      </c>
      <c r="D76" s="247">
        <f t="shared" si="29"/>
        <v>1.7504540807938521E-2</v>
      </c>
      <c r="E76" s="215">
        <f t="shared" si="30"/>
        <v>1.5011791371936015E-2</v>
      </c>
      <c r="F76" s="52">
        <f t="shared" si="26"/>
        <v>-0.13190746956165617</v>
      </c>
      <c r="H76" s="19">
        <v>5724.1059999999989</v>
      </c>
      <c r="I76" s="140">
        <v>5539.7609999999995</v>
      </c>
      <c r="J76" s="214">
        <f t="shared" si="31"/>
        <v>2.0579990042115429E-2</v>
      </c>
      <c r="K76" s="215">
        <f t="shared" si="32"/>
        <v>1.9384888637740717E-2</v>
      </c>
      <c r="L76" s="52">
        <f t="shared" si="27"/>
        <v>-3.2205029047330601E-2</v>
      </c>
      <c r="N76" s="40">
        <f t="shared" si="28"/>
        <v>3.8058608107317426</v>
      </c>
      <c r="O76" s="143">
        <f t="shared" si="28"/>
        <v>4.242972751893336</v>
      </c>
      <c r="P76" s="52">
        <f t="shared" si="33"/>
        <v>0.11485231933049884</v>
      </c>
    </row>
    <row r="77" spans="1:16" ht="20.100000000000001" customHeight="1" x14ac:dyDescent="0.25">
      <c r="A77" s="38" t="s">
        <v>174</v>
      </c>
      <c r="B77" s="19">
        <v>2237.7400000000002</v>
      </c>
      <c r="C77" s="140">
        <v>2404.4699999999998</v>
      </c>
      <c r="D77" s="247">
        <f t="shared" si="29"/>
        <v>2.604387373310289E-3</v>
      </c>
      <c r="E77" s="215">
        <f t="shared" si="30"/>
        <v>2.7645923200472259E-3</v>
      </c>
      <c r="F77" s="52">
        <f t="shared" si="26"/>
        <v>7.450820917532848E-2</v>
      </c>
      <c r="H77" s="19">
        <v>4134.9689999999991</v>
      </c>
      <c r="I77" s="140">
        <v>4804.4270000000015</v>
      </c>
      <c r="J77" s="214">
        <f t="shared" si="31"/>
        <v>1.4866534764460336E-2</v>
      </c>
      <c r="K77" s="215">
        <f t="shared" si="32"/>
        <v>1.6811787072250003E-2</v>
      </c>
      <c r="L77" s="52">
        <f t="shared" si="27"/>
        <v>0.16190157652935305</v>
      </c>
      <c r="N77" s="40">
        <f t="shared" si="28"/>
        <v>18.478326347118067</v>
      </c>
      <c r="O77" s="143">
        <f t="shared" si="28"/>
        <v>19.98123079098513</v>
      </c>
      <c r="P77" s="52">
        <f t="shared" si="33"/>
        <v>8.1333364052283905E-2</v>
      </c>
    </row>
    <row r="78" spans="1:16" ht="20.100000000000001" customHeight="1" x14ac:dyDescent="0.25">
      <c r="A78" s="38" t="s">
        <v>182</v>
      </c>
      <c r="B78" s="19">
        <v>12018.42</v>
      </c>
      <c r="C78" s="140">
        <v>11694.729999999998</v>
      </c>
      <c r="D78" s="247">
        <f t="shared" si="29"/>
        <v>1.3987604143081788E-2</v>
      </c>
      <c r="E78" s="215">
        <f t="shared" si="30"/>
        <v>1.3446273292253964E-2</v>
      </c>
      <c r="F78" s="52">
        <f t="shared" si="26"/>
        <v>-2.6932824780628594E-2</v>
      </c>
      <c r="H78" s="19">
        <v>4108.3359999999993</v>
      </c>
      <c r="I78" s="140">
        <v>4286.4249999999993</v>
      </c>
      <c r="J78" s="214">
        <f t="shared" si="31"/>
        <v>1.4770780619657347E-2</v>
      </c>
      <c r="K78" s="215">
        <f t="shared" si="32"/>
        <v>1.4999179798375371E-2</v>
      </c>
      <c r="L78" s="52">
        <f t="shared" si="27"/>
        <v>4.334820715735032E-2</v>
      </c>
      <c r="N78" s="40">
        <f t="shared" si="28"/>
        <v>3.4183661413064277</v>
      </c>
      <c r="O78" s="143">
        <f t="shared" si="28"/>
        <v>3.6652620453828351</v>
      </c>
      <c r="P78" s="52">
        <f t="shared" si="33"/>
        <v>7.2226289949750361E-2</v>
      </c>
    </row>
    <row r="79" spans="1:16" ht="20.100000000000001" customHeight="1" x14ac:dyDescent="0.25">
      <c r="A79" s="38" t="s">
        <v>184</v>
      </c>
      <c r="B79" s="19">
        <v>5959.1999999999989</v>
      </c>
      <c r="C79" s="140">
        <v>6227.9000000000005</v>
      </c>
      <c r="D79" s="247">
        <f t="shared" si="29"/>
        <v>6.9355980744101953E-3</v>
      </c>
      <c r="E79" s="215">
        <f t="shared" si="30"/>
        <v>7.1606651403519775E-3</v>
      </c>
      <c r="F79" s="52">
        <f t="shared" si="26"/>
        <v>4.5089944959055189E-2</v>
      </c>
      <c r="H79" s="19">
        <v>3135.3500000000008</v>
      </c>
      <c r="I79" s="140">
        <v>3365.1470000000008</v>
      </c>
      <c r="J79" s="214">
        <f t="shared" si="31"/>
        <v>1.1272585060190472E-2</v>
      </c>
      <c r="K79" s="215">
        <f t="shared" si="32"/>
        <v>1.1775417720119565E-2</v>
      </c>
      <c r="L79" s="52">
        <f t="shared" si="27"/>
        <v>7.3292295915926439E-2</v>
      </c>
      <c r="N79" s="40">
        <f t="shared" si="28"/>
        <v>5.2613605853134668</v>
      </c>
      <c r="O79" s="143">
        <f t="shared" si="28"/>
        <v>5.4033414152443049</v>
      </c>
      <c r="P79" s="52">
        <f t="shared" si="33"/>
        <v>2.6985572957527862E-2</v>
      </c>
    </row>
    <row r="80" spans="1:16" ht="20.100000000000001" customHeight="1" x14ac:dyDescent="0.25">
      <c r="A80" s="38" t="s">
        <v>197</v>
      </c>
      <c r="B80" s="19">
        <v>7240.6500000000005</v>
      </c>
      <c r="C80" s="140">
        <v>10121.619999999999</v>
      </c>
      <c r="D80" s="247">
        <f t="shared" si="29"/>
        <v>8.4270100344808353E-3</v>
      </c>
      <c r="E80" s="215">
        <f t="shared" si="30"/>
        <v>1.1637555435682874E-2</v>
      </c>
      <c r="F80" s="52">
        <f t="shared" si="26"/>
        <v>0.39788831113228762</v>
      </c>
      <c r="H80" s="19">
        <v>1505.7809999999997</v>
      </c>
      <c r="I80" s="140">
        <v>2285.4589999999998</v>
      </c>
      <c r="J80" s="214">
        <f t="shared" si="31"/>
        <v>5.4137638236620026E-3</v>
      </c>
      <c r="K80" s="215">
        <f t="shared" si="32"/>
        <v>7.9973428819622838E-3</v>
      </c>
      <c r="L80" s="52">
        <f t="shared" si="27"/>
        <v>0.51778977155376527</v>
      </c>
      <c r="N80" s="40">
        <f t="shared" si="28"/>
        <v>2.0796213047171177</v>
      </c>
      <c r="O80" s="143">
        <f t="shared" si="28"/>
        <v>2.2579972375963533</v>
      </c>
      <c r="P80" s="52">
        <f t="shared" si="33"/>
        <v>8.5773276353071082E-2</v>
      </c>
    </row>
    <row r="81" spans="1:16" ht="20.100000000000001" customHeight="1" x14ac:dyDescent="0.25">
      <c r="A81" s="38" t="s">
        <v>203</v>
      </c>
      <c r="B81" s="19">
        <v>11635.81</v>
      </c>
      <c r="C81" s="140">
        <v>10088.810000000001</v>
      </c>
      <c r="D81" s="247">
        <f t="shared" si="29"/>
        <v>1.3542304576151649E-2</v>
      </c>
      <c r="E81" s="215">
        <f t="shared" si="30"/>
        <v>1.1599831415827877E-2</v>
      </c>
      <c r="F81" s="52">
        <f t="shared" si="26"/>
        <v>-0.13295163808965582</v>
      </c>
      <c r="H81" s="19">
        <v>2525.6749999999993</v>
      </c>
      <c r="I81" s="140">
        <v>2204.4630000000011</v>
      </c>
      <c r="J81" s="214">
        <f t="shared" si="31"/>
        <v>9.0806086312202952E-3</v>
      </c>
      <c r="K81" s="215">
        <f t="shared" si="32"/>
        <v>7.713919384070872E-3</v>
      </c>
      <c r="L81" s="52">
        <f t="shared" si="27"/>
        <v>-0.12717867500767052</v>
      </c>
      <c r="N81" s="40">
        <f t="shared" si="28"/>
        <v>2.170605226451789</v>
      </c>
      <c r="O81" s="143">
        <f t="shared" si="28"/>
        <v>2.1850575043042744</v>
      </c>
      <c r="P81" s="52">
        <f t="shared" si="33"/>
        <v>6.6581788693607803E-3</v>
      </c>
    </row>
    <row r="82" spans="1:16" ht="20.100000000000001" customHeight="1" x14ac:dyDescent="0.25">
      <c r="A82" s="38" t="s">
        <v>196</v>
      </c>
      <c r="B82" s="19">
        <v>8075.18</v>
      </c>
      <c r="C82" s="140">
        <v>5541.1000000000022</v>
      </c>
      <c r="D82" s="247">
        <f t="shared" si="29"/>
        <v>9.3982754159141722E-3</v>
      </c>
      <c r="E82" s="215">
        <f t="shared" si="30"/>
        <v>6.3710017195530363E-3</v>
      </c>
      <c r="F82" s="52">
        <f t="shared" si="26"/>
        <v>-0.31381096148940307</v>
      </c>
      <c r="H82" s="19">
        <v>2477.7540000000004</v>
      </c>
      <c r="I82" s="140">
        <v>1961.0940000000003</v>
      </c>
      <c r="J82" s="214">
        <f t="shared" si="31"/>
        <v>8.9083173244541049E-3</v>
      </c>
      <c r="K82" s="215">
        <f t="shared" si="32"/>
        <v>6.8623156844025398E-3</v>
      </c>
      <c r="L82" s="52">
        <f t="shared" si="27"/>
        <v>-0.20851948982828805</v>
      </c>
      <c r="N82" s="40">
        <f t="shared" si="28"/>
        <v>3.0683576093659837</v>
      </c>
      <c r="O82" s="143">
        <f t="shared" si="28"/>
        <v>3.5391781415242454</v>
      </c>
      <c r="P82" s="52">
        <f t="shared" si="33"/>
        <v>0.15344382633924719</v>
      </c>
    </row>
    <row r="83" spans="1:16" ht="20.100000000000001" customHeight="1" x14ac:dyDescent="0.25">
      <c r="A83" s="38" t="s">
        <v>198</v>
      </c>
      <c r="B83" s="19">
        <v>9316.23</v>
      </c>
      <c r="C83" s="140">
        <v>6524.0400000000027</v>
      </c>
      <c r="D83" s="247">
        <f t="shared" si="29"/>
        <v>1.0842667950188366E-2</v>
      </c>
      <c r="E83" s="215">
        <f t="shared" si="30"/>
        <v>7.5011586252608318E-3</v>
      </c>
      <c r="F83" s="52">
        <f t="shared" si="26"/>
        <v>-0.29971243732711589</v>
      </c>
      <c r="H83" s="19">
        <v>2375.6479999999997</v>
      </c>
      <c r="I83" s="140">
        <v>1772.2359999999999</v>
      </c>
      <c r="J83" s="214">
        <f t="shared" si="31"/>
        <v>8.541213629442124E-3</v>
      </c>
      <c r="K83" s="215">
        <f t="shared" si="32"/>
        <v>6.201458420281138E-3</v>
      </c>
      <c r="L83" s="52">
        <f t="shared" si="27"/>
        <v>-0.25399890892926896</v>
      </c>
      <c r="N83" s="40">
        <f t="shared" si="28"/>
        <v>2.5500100362485685</v>
      </c>
      <c r="O83" s="143">
        <f t="shared" si="28"/>
        <v>2.7164701626599457</v>
      </c>
      <c r="P83" s="52">
        <f t="shared" si="33"/>
        <v>6.5278224024664613E-2</v>
      </c>
    </row>
    <row r="84" spans="1:16" ht="20.100000000000001" customHeight="1" x14ac:dyDescent="0.25">
      <c r="A84" s="38" t="s">
        <v>202</v>
      </c>
      <c r="B84" s="19">
        <v>3883.59</v>
      </c>
      <c r="C84" s="140">
        <v>5175.8200000000015</v>
      </c>
      <c r="D84" s="247">
        <f t="shared" si="29"/>
        <v>4.5199052432874712E-3</v>
      </c>
      <c r="E84" s="215">
        <f t="shared" si="30"/>
        <v>5.9510129974367897E-3</v>
      </c>
      <c r="F84" s="52">
        <f t="shared" si="26"/>
        <v>0.3327410977986866</v>
      </c>
      <c r="H84" s="19">
        <v>1322.9329999999998</v>
      </c>
      <c r="I84" s="140">
        <v>1744.8020000000004</v>
      </c>
      <c r="J84" s="214">
        <f t="shared" si="31"/>
        <v>4.7563668398848472E-3</v>
      </c>
      <c r="K84" s="215">
        <f t="shared" si="32"/>
        <v>6.1054605902506063E-3</v>
      </c>
      <c r="L84" s="52">
        <f t="shared" si="27"/>
        <v>0.31888916521093713</v>
      </c>
      <c r="N84" s="40">
        <f t="shared" si="28"/>
        <v>3.4064692719880307</v>
      </c>
      <c r="O84" s="143">
        <f t="shared" si="28"/>
        <v>3.3710639087139809</v>
      </c>
      <c r="P84" s="52">
        <f t="shared" si="33"/>
        <v>-1.0393566020158795E-2</v>
      </c>
    </row>
    <row r="85" spans="1:16" ht="20.100000000000001" customHeight="1" x14ac:dyDescent="0.25">
      <c r="A85" s="38" t="s">
        <v>206</v>
      </c>
      <c r="B85" s="19">
        <v>7977.32</v>
      </c>
      <c r="C85" s="140">
        <v>5914.14</v>
      </c>
      <c r="D85" s="247">
        <f t="shared" si="29"/>
        <v>9.2843813315468433E-3</v>
      </c>
      <c r="E85" s="215">
        <f t="shared" si="30"/>
        <v>6.7999126725158147E-3</v>
      </c>
      <c r="F85" s="52">
        <f t="shared" si="26"/>
        <v>-0.25863071808577309</v>
      </c>
      <c r="H85" s="19">
        <v>2141.8810000000003</v>
      </c>
      <c r="I85" s="140">
        <v>1576.0240000000001</v>
      </c>
      <c r="J85" s="214">
        <f t="shared" si="31"/>
        <v>7.7007465709747957E-3</v>
      </c>
      <c r="K85" s="215">
        <f t="shared" si="32"/>
        <v>5.5148678310141322E-3</v>
      </c>
      <c r="L85" s="52">
        <f t="shared" si="27"/>
        <v>-0.26418694596011644</v>
      </c>
      <c r="N85" s="40">
        <f t="shared" si="28"/>
        <v>2.6849631204464663</v>
      </c>
      <c r="O85" s="143">
        <f t="shared" si="28"/>
        <v>2.6648405347184885</v>
      </c>
      <c r="P85" s="52">
        <f t="shared" si="33"/>
        <v>-7.4945482769356647E-3</v>
      </c>
    </row>
    <row r="86" spans="1:16" ht="20.100000000000001" customHeight="1" x14ac:dyDescent="0.25">
      <c r="A86" s="38" t="s">
        <v>204</v>
      </c>
      <c r="B86" s="19">
        <v>3298.5399999999995</v>
      </c>
      <c r="C86" s="140">
        <v>3920.9100000000008</v>
      </c>
      <c r="D86" s="247">
        <f t="shared" si="29"/>
        <v>3.8389964546189097E-3</v>
      </c>
      <c r="E86" s="215">
        <f t="shared" si="30"/>
        <v>4.5081525964542589E-3</v>
      </c>
      <c r="F86" s="52">
        <f t="shared" si="26"/>
        <v>0.18868044650057339</v>
      </c>
      <c r="H86" s="19">
        <v>1091.1429999999996</v>
      </c>
      <c r="I86" s="140">
        <v>1305.0360000000005</v>
      </c>
      <c r="J86" s="214">
        <f t="shared" si="31"/>
        <v>3.9230077281105467E-3</v>
      </c>
      <c r="K86" s="215">
        <f t="shared" si="32"/>
        <v>4.5666189440740504E-3</v>
      </c>
      <c r="L86" s="52">
        <f t="shared" si="27"/>
        <v>0.19602655197348196</v>
      </c>
      <c r="N86" s="40">
        <f t="shared" si="28"/>
        <v>3.3079574599671364</v>
      </c>
      <c r="O86" s="143">
        <f t="shared" si="28"/>
        <v>3.3284008049151863</v>
      </c>
      <c r="P86" s="52">
        <f t="shared" si="33"/>
        <v>6.1800507399067308E-3</v>
      </c>
    </row>
    <row r="87" spans="1:16" ht="20.100000000000001" customHeight="1" x14ac:dyDescent="0.25">
      <c r="A87" s="38" t="s">
        <v>200</v>
      </c>
      <c r="B87" s="19">
        <v>5013.2999999999993</v>
      </c>
      <c r="C87" s="140">
        <v>4827.8899999999994</v>
      </c>
      <c r="D87" s="247">
        <f t="shared" si="29"/>
        <v>5.8347150332998783E-3</v>
      </c>
      <c r="E87" s="215">
        <f t="shared" si="30"/>
        <v>5.5509728198034495E-3</v>
      </c>
      <c r="F87" s="52">
        <f t="shared" si="26"/>
        <v>-3.6983623561326846E-2</v>
      </c>
      <c r="H87" s="19">
        <v>1030.0780000000002</v>
      </c>
      <c r="I87" s="140">
        <v>1041.2789999999998</v>
      </c>
      <c r="J87" s="214">
        <f t="shared" si="31"/>
        <v>3.7034595415602338E-3</v>
      </c>
      <c r="K87" s="215">
        <f t="shared" si="32"/>
        <v>3.6436729771948668E-3</v>
      </c>
      <c r="L87" s="52">
        <f t="shared" si="27"/>
        <v>1.0873933818603606E-2</v>
      </c>
      <c r="N87" s="40">
        <f t="shared" si="28"/>
        <v>2.0546905232082668</v>
      </c>
      <c r="O87" s="143">
        <f t="shared" si="28"/>
        <v>2.1567993471267983</v>
      </c>
      <c r="P87" s="52">
        <f t="shared" si="33"/>
        <v>4.9695476163045295E-2</v>
      </c>
    </row>
    <row r="88" spans="1:16" ht="20.100000000000001" customHeight="1" x14ac:dyDescent="0.25">
      <c r="A88" s="38" t="s">
        <v>179</v>
      </c>
      <c r="B88" s="19">
        <v>4006.8499999999985</v>
      </c>
      <c r="C88" s="140">
        <v>3684.920000000001</v>
      </c>
      <c r="D88" s="247">
        <f t="shared" si="29"/>
        <v>4.6633610458535523E-3</v>
      </c>
      <c r="E88" s="215">
        <f t="shared" si="30"/>
        <v>4.2368178983262115E-3</v>
      </c>
      <c r="F88" s="52">
        <f t="shared" ref="F88:F94" si="34">(C88-B88)/B88</f>
        <v>-8.0344909342749959E-2</v>
      </c>
      <c r="H88" s="19">
        <v>1083.4970000000005</v>
      </c>
      <c r="I88" s="140">
        <v>901.78699999999981</v>
      </c>
      <c r="J88" s="214">
        <f t="shared" si="31"/>
        <v>3.8955179150529282E-3</v>
      </c>
      <c r="K88" s="215">
        <f t="shared" si="32"/>
        <v>3.1555586188577963E-3</v>
      </c>
      <c r="L88" s="52">
        <f t="shared" ref="L88:L95" si="35">(I88-H88)/H88</f>
        <v>-0.16770697103914514</v>
      </c>
      <c r="N88" s="40">
        <f t="shared" si="28"/>
        <v>2.7041117086988553</v>
      </c>
      <c r="O88" s="143">
        <f t="shared" si="28"/>
        <v>2.4472363036375269</v>
      </c>
      <c r="P88" s="52">
        <f t="shared" si="33"/>
        <v>-9.4994376243772077E-2</v>
      </c>
    </row>
    <row r="89" spans="1:16" ht="20.100000000000001" customHeight="1" x14ac:dyDescent="0.25">
      <c r="A89" s="38" t="s">
        <v>208</v>
      </c>
      <c r="B89" s="19">
        <v>1444.1799999999996</v>
      </c>
      <c r="C89" s="140">
        <v>4155.8100000000013</v>
      </c>
      <c r="D89" s="247">
        <f t="shared" si="29"/>
        <v>1.6808048105621083E-3</v>
      </c>
      <c r="E89" s="215">
        <f t="shared" si="30"/>
        <v>4.7782340430845326E-3</v>
      </c>
      <c r="F89" s="52">
        <f t="shared" si="34"/>
        <v>1.8776260576936412</v>
      </c>
      <c r="H89" s="19">
        <v>275.45</v>
      </c>
      <c r="I89" s="140">
        <v>900.13</v>
      </c>
      <c r="J89" s="214">
        <f t="shared" si="31"/>
        <v>9.9033076206148096E-4</v>
      </c>
      <c r="K89" s="215">
        <f t="shared" si="32"/>
        <v>3.1497603975134581E-3</v>
      </c>
      <c r="L89" s="52">
        <f t="shared" si="35"/>
        <v>2.2678526048284628</v>
      </c>
      <c r="N89" s="40">
        <f t="shared" si="28"/>
        <v>1.9073107230400645</v>
      </c>
      <c r="O89" s="143">
        <f t="shared" si="28"/>
        <v>2.1659556139477014</v>
      </c>
      <c r="P89" s="52">
        <f t="shared" si="33"/>
        <v>0.13560710784207333</v>
      </c>
    </row>
    <row r="90" spans="1:16" ht="20.100000000000001" customHeight="1" x14ac:dyDescent="0.25">
      <c r="A90" s="38" t="s">
        <v>195</v>
      </c>
      <c r="B90" s="19">
        <v>3231.6300000000015</v>
      </c>
      <c r="C90" s="140">
        <v>2315.8299999999995</v>
      </c>
      <c r="D90" s="247">
        <f t="shared" si="29"/>
        <v>3.7611234402614839E-3</v>
      </c>
      <c r="E90" s="215">
        <f t="shared" si="30"/>
        <v>2.662676528521864E-3</v>
      </c>
      <c r="F90" s="52">
        <f t="shared" si="34"/>
        <v>-0.28338640252751757</v>
      </c>
      <c r="H90" s="19">
        <v>1140.4260000000002</v>
      </c>
      <c r="I90" s="140">
        <v>825.70900000000017</v>
      </c>
      <c r="J90" s="214">
        <f t="shared" si="31"/>
        <v>4.1001958600643557E-3</v>
      </c>
      <c r="K90" s="215">
        <f t="shared" si="32"/>
        <v>2.8893443258978598E-3</v>
      </c>
      <c r="L90" s="52">
        <f t="shared" si="35"/>
        <v>-0.27596442031311103</v>
      </c>
      <c r="N90" s="40">
        <f t="shared" si="28"/>
        <v>3.5289497869496191</v>
      </c>
      <c r="O90" s="143">
        <f t="shared" si="28"/>
        <v>3.5654991946731855</v>
      </c>
      <c r="P90" s="52">
        <f t="shared" si="33"/>
        <v>1.0357021190476974E-2</v>
      </c>
    </row>
    <row r="91" spans="1:16" ht="20.100000000000001" customHeight="1" x14ac:dyDescent="0.25">
      <c r="A91" s="38" t="s">
        <v>199</v>
      </c>
      <c r="B91" s="19">
        <v>6103.7300000000014</v>
      </c>
      <c r="C91" s="140">
        <v>3210.46</v>
      </c>
      <c r="D91" s="247">
        <f t="shared" si="29"/>
        <v>7.1038089063498056E-3</v>
      </c>
      <c r="E91" s="215">
        <f t="shared" si="30"/>
        <v>3.6912970674696783E-3</v>
      </c>
      <c r="F91" s="52">
        <f t="shared" si="34"/>
        <v>-0.47401670781636812</v>
      </c>
      <c r="H91" s="19">
        <v>1357.2389999999994</v>
      </c>
      <c r="I91" s="140">
        <v>711.75599999999997</v>
      </c>
      <c r="J91" s="214">
        <f t="shared" si="31"/>
        <v>4.8797078713725241E-3</v>
      </c>
      <c r="K91" s="215">
        <f t="shared" si="32"/>
        <v>2.4905967599042236E-3</v>
      </c>
      <c r="L91" s="52">
        <f t="shared" si="35"/>
        <v>-0.47558536116336159</v>
      </c>
      <c r="N91" s="40">
        <f t="shared" si="28"/>
        <v>2.2236222768700435</v>
      </c>
      <c r="O91" s="143">
        <f t="shared" si="28"/>
        <v>2.21699071161142</v>
      </c>
      <c r="P91" s="52">
        <f t="shared" ref="P91:P93" si="36">(O91-N91)/N91</f>
        <v>-2.9823254280210154E-3</v>
      </c>
    </row>
    <row r="92" spans="1:16" ht="20.100000000000001" customHeight="1" x14ac:dyDescent="0.25">
      <c r="A92" s="38" t="s">
        <v>205</v>
      </c>
      <c r="B92" s="19">
        <v>949</v>
      </c>
      <c r="C92" s="140">
        <v>1020.5</v>
      </c>
      <c r="D92" s="247">
        <f t="shared" si="29"/>
        <v>1.1044909673471736E-3</v>
      </c>
      <c r="E92" s="215">
        <f t="shared" si="30"/>
        <v>1.1733423426402466E-3</v>
      </c>
      <c r="F92" s="52">
        <f t="shared" si="34"/>
        <v>7.5342465753424653E-2</v>
      </c>
      <c r="H92" s="19">
        <v>801.79399999999998</v>
      </c>
      <c r="I92" s="140">
        <v>675.96600000000001</v>
      </c>
      <c r="J92" s="214">
        <f t="shared" si="31"/>
        <v>2.8827056200265858E-3</v>
      </c>
      <c r="K92" s="215">
        <f t="shared" si="32"/>
        <v>2.3653593779405001E-3</v>
      </c>
      <c r="L92" s="52">
        <f t="shared" si="35"/>
        <v>-0.1569330775735413</v>
      </c>
      <c r="N92" s="40">
        <f t="shared" si="28"/>
        <v>8.4488303477344573</v>
      </c>
      <c r="O92" s="143">
        <f t="shared" si="28"/>
        <v>6.6238706516413526</v>
      </c>
      <c r="P92" s="52">
        <f t="shared" si="36"/>
        <v>-0.21600146067348425</v>
      </c>
    </row>
    <row r="93" spans="1:16" ht="20.100000000000001" customHeight="1" x14ac:dyDescent="0.25">
      <c r="A93" s="38" t="s">
        <v>215</v>
      </c>
      <c r="B93" s="19">
        <v>1333.7899999999995</v>
      </c>
      <c r="C93" s="140">
        <v>1936.3200000000002</v>
      </c>
      <c r="D93" s="247">
        <f t="shared" si="29"/>
        <v>1.552327721114843E-3</v>
      </c>
      <c r="E93" s="215">
        <f t="shared" si="30"/>
        <v>2.2263265506135845E-3</v>
      </c>
      <c r="F93" s="52">
        <f t="shared" si="34"/>
        <v>0.45174277809850194</v>
      </c>
      <c r="H93" s="19">
        <v>504.43999999999977</v>
      </c>
      <c r="I93" s="140">
        <v>658.32000000000016</v>
      </c>
      <c r="J93" s="214">
        <f t="shared" si="31"/>
        <v>1.8136229791769587E-3</v>
      </c>
      <c r="K93" s="215">
        <f t="shared" si="32"/>
        <v>2.3036119948130385E-3</v>
      </c>
      <c r="L93" s="52">
        <f t="shared" si="35"/>
        <v>0.30505114582507425</v>
      </c>
      <c r="N93" s="40">
        <f t="shared" si="28"/>
        <v>3.7820046634027844</v>
      </c>
      <c r="O93" s="143">
        <f t="shared" si="28"/>
        <v>3.3998512642538432</v>
      </c>
      <c r="P93" s="52">
        <f t="shared" si="36"/>
        <v>-0.1010451951175296</v>
      </c>
    </row>
    <row r="94" spans="1:16" ht="20.100000000000001" customHeight="1" x14ac:dyDescent="0.25">
      <c r="A94" s="38" t="s">
        <v>207</v>
      </c>
      <c r="B94" s="19">
        <v>16.369999999999997</v>
      </c>
      <c r="C94" s="140">
        <v>3037.6800000000003</v>
      </c>
      <c r="D94" s="247">
        <f t="shared" si="29"/>
        <v>1.9052178224945446E-5</v>
      </c>
      <c r="E94" s="215">
        <f t="shared" si="30"/>
        <v>3.4926394584923323E-3</v>
      </c>
      <c r="F94" s="52">
        <f t="shared" si="34"/>
        <v>184.56383628588887</v>
      </c>
      <c r="H94" s="19">
        <v>17.860999999999997</v>
      </c>
      <c r="I94" s="140">
        <v>579.43000000000018</v>
      </c>
      <c r="J94" s="214">
        <f t="shared" si="31"/>
        <v>6.4216001964712691E-5</v>
      </c>
      <c r="K94" s="215">
        <f t="shared" si="32"/>
        <v>2.0275578717865459E-3</v>
      </c>
      <c r="L94" s="52">
        <f t="shared" si="35"/>
        <v>31.441072728290706</v>
      </c>
      <c r="N94" s="40">
        <f t="shared" ref="N94" si="37">(H94/B94)*10</f>
        <v>10.910812461820402</v>
      </c>
      <c r="O94" s="143">
        <f t="shared" ref="O94" si="38">(I94/C94)*10</f>
        <v>1.9074754417845203</v>
      </c>
      <c r="P94" s="52">
        <f t="shared" ref="P94" si="39">(O94-N94)/N94</f>
        <v>-0.82517567335528474</v>
      </c>
    </row>
    <row r="95" spans="1:16" ht="20.100000000000001" customHeight="1" thickBot="1" x14ac:dyDescent="0.3">
      <c r="A95" s="8" t="s">
        <v>17</v>
      </c>
      <c r="B95" s="19">
        <f>B96-SUM(B68:B94)</f>
        <v>22174.219999999739</v>
      </c>
      <c r="C95" s="140">
        <f>C96-SUM(C68:C94)</f>
        <v>22709.85000000021</v>
      </c>
      <c r="D95" s="247">
        <f t="shared" si="29"/>
        <v>2.5807403264456012E-2</v>
      </c>
      <c r="E95" s="215">
        <f t="shared" si="30"/>
        <v>2.6111150024506469E-2</v>
      </c>
      <c r="F95" s="52">
        <f>(C95-B95)/B95</f>
        <v>2.4155528356825027E-2</v>
      </c>
      <c r="H95" s="19">
        <f>H96-SUM(H68:H94)</f>
        <v>7600.9780000001192</v>
      </c>
      <c r="I95" s="140">
        <f>I96-SUM(I68:I94)</f>
        <v>7547.5150000000722</v>
      </c>
      <c r="J95" s="214">
        <f t="shared" si="31"/>
        <v>2.7327944582148014E-2</v>
      </c>
      <c r="K95" s="215">
        <f t="shared" si="32"/>
        <v>2.6410478316064363E-2</v>
      </c>
      <c r="L95" s="52">
        <f t="shared" si="35"/>
        <v>-7.0337001370147619E-3</v>
      </c>
      <c r="N95" s="40">
        <f t="shared" si="28"/>
        <v>3.4278445870926726</v>
      </c>
      <c r="O95" s="143">
        <f t="shared" si="28"/>
        <v>3.3234543601124633</v>
      </c>
      <c r="P95" s="52">
        <f>(O95-N95)/N95</f>
        <v>-3.0453605561140063E-2</v>
      </c>
    </row>
    <row r="96" spans="1:16" ht="26.25" customHeight="1" thickBot="1" x14ac:dyDescent="0.3">
      <c r="A96" s="12" t="s">
        <v>18</v>
      </c>
      <c r="B96" s="17">
        <v>859219.34</v>
      </c>
      <c r="C96" s="145">
        <v>869737.64000000036</v>
      </c>
      <c r="D96" s="243">
        <f>SUM(D68:D95)</f>
        <v>1</v>
      </c>
      <c r="E96" s="244">
        <f>SUM(E68:E95)</f>
        <v>0.99999999999999978</v>
      </c>
      <c r="F96" s="57">
        <f>(C96-B96)/B96</f>
        <v>1.2241693721652491E-2</v>
      </c>
      <c r="G96" s="1"/>
      <c r="H96" s="17">
        <v>278139.39599999995</v>
      </c>
      <c r="I96" s="145">
        <v>285777.29300000001</v>
      </c>
      <c r="J96" s="255">
        <f t="shared" si="31"/>
        <v>1</v>
      </c>
      <c r="K96" s="244">
        <f t="shared" si="32"/>
        <v>1</v>
      </c>
      <c r="L96" s="57">
        <f>(I96-H96)/H96</f>
        <v>2.7460680183543855E-2</v>
      </c>
      <c r="M96" s="1"/>
      <c r="N96" s="37">
        <f t="shared" si="28"/>
        <v>3.2371174978440309</v>
      </c>
      <c r="O96" s="150">
        <f t="shared" si="28"/>
        <v>3.2857873438707319</v>
      </c>
      <c r="P96" s="57">
        <f>(O96-N96)/N96</f>
        <v>1.5034933411936961E-2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136</v>
      </c>
      <c r="B1" s="4"/>
    </row>
    <row r="3" spans="1:19" ht="15.75" thickBot="1" x14ac:dyDescent="0.3"/>
    <row r="4" spans="1:19" x14ac:dyDescent="0.25">
      <c r="A4" s="327" t="s">
        <v>16</v>
      </c>
      <c r="B4" s="320"/>
      <c r="C4" s="320"/>
      <c r="D4" s="320"/>
      <c r="E4" s="342" t="s">
        <v>1</v>
      </c>
      <c r="F4" s="343"/>
      <c r="G4" s="340" t="s">
        <v>104</v>
      </c>
      <c r="H4" s="340"/>
      <c r="I4" s="130" t="s">
        <v>0</v>
      </c>
      <c r="K4" s="344" t="s">
        <v>19</v>
      </c>
      <c r="L4" s="340"/>
      <c r="M4" s="338" t="s">
        <v>104</v>
      </c>
      <c r="N4" s="339"/>
      <c r="O4" s="130" t="s">
        <v>0</v>
      </c>
      <c r="Q4" s="350" t="s">
        <v>22</v>
      </c>
      <c r="R4" s="340"/>
      <c r="S4" s="130" t="s">
        <v>0</v>
      </c>
    </row>
    <row r="5" spans="1:19" x14ac:dyDescent="0.25">
      <c r="A5" s="341"/>
      <c r="B5" s="321"/>
      <c r="C5" s="321"/>
      <c r="D5" s="321"/>
      <c r="E5" s="345" t="s">
        <v>158</v>
      </c>
      <c r="F5" s="346"/>
      <c r="G5" s="347" t="str">
        <f>E5</f>
        <v>jan-dez</v>
      </c>
      <c r="H5" s="347"/>
      <c r="I5" s="131" t="s">
        <v>150</v>
      </c>
      <c r="K5" s="348" t="str">
        <f>E5</f>
        <v>jan-dez</v>
      </c>
      <c r="L5" s="347"/>
      <c r="M5" s="349" t="str">
        <f>E5</f>
        <v>jan-dez</v>
      </c>
      <c r="N5" s="337"/>
      <c r="O5" s="131" t="str">
        <f>I5</f>
        <v>2023/2022</v>
      </c>
      <c r="Q5" s="348" t="str">
        <f>E5</f>
        <v>jan-dez</v>
      </c>
      <c r="R5" s="346"/>
      <c r="S5" s="131" t="str">
        <f>O5</f>
        <v>2023/2022</v>
      </c>
    </row>
    <row r="6" spans="1:19" ht="19.5" customHeight="1" thickBot="1" x14ac:dyDescent="0.3">
      <c r="A6" s="328"/>
      <c r="B6" s="351"/>
      <c r="C6" s="351"/>
      <c r="D6" s="351"/>
      <c r="E6" s="99">
        <v>2022</v>
      </c>
      <c r="F6" s="144">
        <v>2023</v>
      </c>
      <c r="G6" s="68">
        <f>E6</f>
        <v>2022</v>
      </c>
      <c r="H6" s="137">
        <f>F6</f>
        <v>2023</v>
      </c>
      <c r="I6" s="131" t="s">
        <v>1</v>
      </c>
      <c r="K6" s="16">
        <f>E6</f>
        <v>2022</v>
      </c>
      <c r="L6" s="138">
        <f>F6</f>
        <v>2023</v>
      </c>
      <c r="M6" s="136">
        <f>G6</f>
        <v>2022</v>
      </c>
      <c r="N6" s="137">
        <f>H6</f>
        <v>2023</v>
      </c>
      <c r="O6" s="260">
        <v>1000</v>
      </c>
      <c r="Q6" s="16">
        <f>E6</f>
        <v>2022</v>
      </c>
      <c r="R6" s="138">
        <f>F6</f>
        <v>2023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297686.02999999997</v>
      </c>
      <c r="F7" s="145">
        <v>287357.19999999978</v>
      </c>
      <c r="G7" s="243">
        <f>E7/E15</f>
        <v>0.42758744702916701</v>
      </c>
      <c r="H7" s="244">
        <f>F7/F15</f>
        <v>0.40897552908878171</v>
      </c>
      <c r="I7" s="164">
        <f t="shared" ref="I7:I18" si="0">(F7-E7)/E7</f>
        <v>-3.4697059851952719E-2</v>
      </c>
      <c r="J7" s="1"/>
      <c r="K7" s="17">
        <v>82800.815999999992</v>
      </c>
      <c r="L7" s="145">
        <v>81793.313000000126</v>
      </c>
      <c r="M7" s="243">
        <f>K7/K15</f>
        <v>0.34648452606568647</v>
      </c>
      <c r="N7" s="244">
        <f>L7/L15</f>
        <v>0.33312570194264846</v>
      </c>
      <c r="O7" s="164">
        <f t="shared" ref="O7:O18" si="1">(L7-K7)/K7</f>
        <v>-1.21677907135585E-2</v>
      </c>
      <c r="P7" s="1"/>
      <c r="Q7" s="187">
        <f t="shared" ref="Q7:Q18" si="2">(K7/E7)*10</f>
        <v>2.7814814151675171</v>
      </c>
      <c r="R7" s="188">
        <f t="shared" ref="R7:R18" si="3">(L7/F7)*10</f>
        <v>2.8463985938059038</v>
      </c>
      <c r="S7" s="55">
        <f>(R7-Q7)/Q7</f>
        <v>2.3339066112177113E-2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272662.89999999997</v>
      </c>
      <c r="F8" s="181">
        <v>272005.95999999973</v>
      </c>
      <c r="G8" s="245">
        <f>E8/E7</f>
        <v>0.91594120154042835</v>
      </c>
      <c r="H8" s="246">
        <f>F8/F7</f>
        <v>0.94657784805809608</v>
      </c>
      <c r="I8" s="206">
        <f t="shared" si="0"/>
        <v>-2.4093486866025235E-3</v>
      </c>
      <c r="K8" s="180">
        <v>79309.111999999994</v>
      </c>
      <c r="L8" s="181">
        <v>79203.814000000129</v>
      </c>
      <c r="M8" s="250">
        <f>K8/K7</f>
        <v>0.95783007742339155</v>
      </c>
      <c r="N8" s="246">
        <f>L8/L7</f>
        <v>0.96834094493763823</v>
      </c>
      <c r="O8" s="207">
        <f t="shared" si="1"/>
        <v>-1.3276910728727395E-3</v>
      </c>
      <c r="Q8" s="189">
        <f t="shared" si="2"/>
        <v>2.9086873204972146</v>
      </c>
      <c r="R8" s="190">
        <f t="shared" si="3"/>
        <v>2.9118411228930503</v>
      </c>
      <c r="S8" s="182">
        <f t="shared" ref="S8:S18" si="4">(R8-Q8)/Q8</f>
        <v>1.08426999822608E-3</v>
      </c>
    </row>
    <row r="9" spans="1:19" ht="24" customHeight="1" x14ac:dyDescent="0.25">
      <c r="A9" s="8"/>
      <c r="B9" t="s">
        <v>37</v>
      </c>
      <c r="E9" s="19">
        <v>25010.869999999992</v>
      </c>
      <c r="F9" s="140">
        <v>15324.710000000005</v>
      </c>
      <c r="G9" s="247">
        <f>E9/E7</f>
        <v>8.4017614128550119E-2</v>
      </c>
      <c r="H9" s="215">
        <f>F9/F7</f>
        <v>5.3329827824046223E-2</v>
      </c>
      <c r="I9" s="182">
        <f t="shared" si="0"/>
        <v>-0.38727801152059044</v>
      </c>
      <c r="K9" s="19">
        <v>3468.1180000000022</v>
      </c>
      <c r="L9" s="140">
        <v>2537.0300000000007</v>
      </c>
      <c r="M9" s="247">
        <f>K9/K7</f>
        <v>4.1885070311384401E-2</v>
      </c>
      <c r="N9" s="215">
        <f>L9/L7</f>
        <v>3.101757230447429E-2</v>
      </c>
      <c r="O9" s="182">
        <f t="shared" si="1"/>
        <v>-0.2684706806400477</v>
      </c>
      <c r="Q9" s="189">
        <f t="shared" si="2"/>
        <v>1.3866442870639859</v>
      </c>
      <c r="R9" s="190">
        <f t="shared" si="3"/>
        <v>1.6555158303158755</v>
      </c>
      <c r="S9" s="182">
        <f t="shared" si="4"/>
        <v>0.19390087693015004</v>
      </c>
    </row>
    <row r="10" spans="1:19" ht="24" customHeight="1" thickBot="1" x14ac:dyDescent="0.3">
      <c r="A10" s="8"/>
      <c r="B10" t="s">
        <v>36</v>
      </c>
      <c r="E10" s="19">
        <v>12.260000000000002</v>
      </c>
      <c r="F10" s="140">
        <v>26.53</v>
      </c>
      <c r="G10" s="247">
        <f>E10/E7</f>
        <v>4.1184331021512844E-5</v>
      </c>
      <c r="H10" s="215">
        <f>F10/F7</f>
        <v>9.2324117857495904E-5</v>
      </c>
      <c r="I10" s="186">
        <f t="shared" si="0"/>
        <v>1.1639477977161499</v>
      </c>
      <c r="K10" s="19">
        <v>23.586000000000002</v>
      </c>
      <c r="L10" s="140">
        <v>52.469000000000001</v>
      </c>
      <c r="M10" s="247">
        <f>K10/K7</f>
        <v>2.8485226522405294E-4</v>
      </c>
      <c r="N10" s="215">
        <f>L10/L7</f>
        <v>6.4148275788755401E-4</v>
      </c>
      <c r="O10" s="209">
        <f t="shared" si="1"/>
        <v>1.2245823793775967</v>
      </c>
      <c r="Q10" s="189">
        <f t="shared" si="2"/>
        <v>19.238172920065253</v>
      </c>
      <c r="R10" s="190">
        <f t="shared" si="3"/>
        <v>19.777233320768943</v>
      </c>
      <c r="S10" s="182">
        <f t="shared" si="4"/>
        <v>2.8020353229149655E-2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398513.15000000107</v>
      </c>
      <c r="F11" s="145">
        <v>415269.67999999993</v>
      </c>
      <c r="G11" s="243">
        <f>E11/E15</f>
        <v>0.57241255297083293</v>
      </c>
      <c r="H11" s="244">
        <f>F11/F15</f>
        <v>0.59102447091121835</v>
      </c>
      <c r="I11" s="164">
        <f t="shared" si="0"/>
        <v>4.2047621264188692E-2</v>
      </c>
      <c r="J11" s="1"/>
      <c r="K11" s="17">
        <v>156173.24999999977</v>
      </c>
      <c r="L11" s="145">
        <v>163739.56700000004</v>
      </c>
      <c r="M11" s="243">
        <f>K11/K15</f>
        <v>0.65351547393431353</v>
      </c>
      <c r="N11" s="244">
        <f>L11/L15</f>
        <v>0.66687429805735154</v>
      </c>
      <c r="O11" s="164">
        <f t="shared" si="1"/>
        <v>4.8448226568892451E-2</v>
      </c>
      <c r="Q11" s="191">
        <f t="shared" si="2"/>
        <v>3.9188982847868221</v>
      </c>
      <c r="R11" s="192">
        <f t="shared" si="3"/>
        <v>3.9429694698635371</v>
      </c>
      <c r="S11" s="57">
        <f t="shared" si="4"/>
        <v>6.1423347398832599E-3</v>
      </c>
    </row>
    <row r="12" spans="1:19" s="3" customFormat="1" ht="24" customHeight="1" x14ac:dyDescent="0.25">
      <c r="A12" s="46"/>
      <c r="B12" s="3" t="s">
        <v>33</v>
      </c>
      <c r="E12" s="31">
        <v>390468.6200000011</v>
      </c>
      <c r="F12" s="141">
        <v>406946.97999999992</v>
      </c>
      <c r="G12" s="247">
        <f>E12/E11</f>
        <v>0.97981363977575153</v>
      </c>
      <c r="H12" s="215">
        <f>F12/F11</f>
        <v>0.9799583249131022</v>
      </c>
      <c r="I12" s="206">
        <f t="shared" si="0"/>
        <v>4.2201496243152073E-2</v>
      </c>
      <c r="K12" s="31">
        <v>154127.41599999976</v>
      </c>
      <c r="L12" s="141">
        <v>161457.99700000003</v>
      </c>
      <c r="M12" s="247">
        <f>K12/K11</f>
        <v>0.98690022779189135</v>
      </c>
      <c r="N12" s="215">
        <f>L12/L11</f>
        <v>0.98606586030607979</v>
      </c>
      <c r="O12" s="206">
        <f t="shared" si="1"/>
        <v>4.75618237835135E-2</v>
      </c>
      <c r="Q12" s="189">
        <f t="shared" si="2"/>
        <v>3.9472420600661668</v>
      </c>
      <c r="R12" s="190">
        <f t="shared" si="3"/>
        <v>3.9675438063209132</v>
      </c>
      <c r="S12" s="182">
        <f t="shared" si="4"/>
        <v>5.1432736948506348E-3</v>
      </c>
    </row>
    <row r="13" spans="1:19" ht="24" customHeight="1" x14ac:dyDescent="0.25">
      <c r="A13" s="8"/>
      <c r="B13" s="3" t="s">
        <v>37</v>
      </c>
      <c r="D13" s="3"/>
      <c r="E13" s="19">
        <v>8018.4300000000012</v>
      </c>
      <c r="F13" s="140">
        <v>8209.7400000000016</v>
      </c>
      <c r="G13" s="247">
        <f>E13/E11</f>
        <v>2.01208667769181E-2</v>
      </c>
      <c r="H13" s="215">
        <f>F13/F11</f>
        <v>1.9769659080335466E-2</v>
      </c>
      <c r="I13" s="182">
        <f t="shared" si="0"/>
        <v>2.3858785323311468E-2</v>
      </c>
      <c r="K13" s="19">
        <v>2012.6380000000001</v>
      </c>
      <c r="L13" s="140">
        <v>2235.192</v>
      </c>
      <c r="M13" s="247">
        <f>K13/K11</f>
        <v>1.2887213399221718E-2</v>
      </c>
      <c r="N13" s="215">
        <f>L13/L11</f>
        <v>1.3650897220218004E-2</v>
      </c>
      <c r="O13" s="182">
        <f t="shared" si="1"/>
        <v>0.11057825600033382</v>
      </c>
      <c r="Q13" s="189">
        <f t="shared" si="2"/>
        <v>2.5100150528220611</v>
      </c>
      <c r="R13" s="190">
        <f t="shared" si="3"/>
        <v>2.7226099730320321</v>
      </c>
      <c r="S13" s="182">
        <f t="shared" si="4"/>
        <v>8.4698663448630029E-2</v>
      </c>
    </row>
    <row r="14" spans="1:19" ht="24" customHeight="1" thickBot="1" x14ac:dyDescent="0.3">
      <c r="A14" s="8"/>
      <c r="B14" t="s">
        <v>36</v>
      </c>
      <c r="E14" s="19">
        <v>26.099999999999994</v>
      </c>
      <c r="F14" s="140">
        <v>112.96000000000001</v>
      </c>
      <c r="G14" s="247">
        <f>E14/E11</f>
        <v>6.5493447330407855E-5</v>
      </c>
      <c r="H14" s="215">
        <f>F14/F11</f>
        <v>2.7201600656228992E-4</v>
      </c>
      <c r="I14" s="182">
        <f t="shared" si="0"/>
        <v>3.3279693486590052</v>
      </c>
      <c r="K14" s="19">
        <v>33.195999999999991</v>
      </c>
      <c r="L14" s="140">
        <v>46.378000000000007</v>
      </c>
      <c r="M14" s="247">
        <f>K14/K11</f>
        <v>2.1255880888692552E-4</v>
      </c>
      <c r="N14" s="215">
        <f>L14/L11</f>
        <v>2.832424737021565E-4</v>
      </c>
      <c r="O14" s="182">
        <f t="shared" si="1"/>
        <v>0.39709603566694845</v>
      </c>
      <c r="Q14" s="189">
        <f t="shared" ref="Q14" si="5">(K14/E14)*10</f>
        <v>12.718773946360153</v>
      </c>
      <c r="R14" s="190">
        <f t="shared" ref="R14" si="6">(L14/F14)*10</f>
        <v>4.1057011331444766</v>
      </c>
      <c r="S14" s="182">
        <f t="shared" ref="S14" si="7">(R14-Q14)/Q14</f>
        <v>-0.67719363906774666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696199.1800000011</v>
      </c>
      <c r="F15" s="145">
        <v>702626.87999999966</v>
      </c>
      <c r="G15" s="243">
        <f>G7+G11</f>
        <v>1</v>
      </c>
      <c r="H15" s="244">
        <f>H7+H11</f>
        <v>1</v>
      </c>
      <c r="I15" s="164">
        <f t="shared" si="0"/>
        <v>9.2325589926700955E-3</v>
      </c>
      <c r="J15" s="1"/>
      <c r="K15" s="17">
        <v>238974.06599999976</v>
      </c>
      <c r="L15" s="145">
        <v>245532.88000000018</v>
      </c>
      <c r="M15" s="243">
        <f>M7+M11</f>
        <v>1</v>
      </c>
      <c r="N15" s="244">
        <f>N7+N11</f>
        <v>1</v>
      </c>
      <c r="O15" s="164">
        <f t="shared" si="1"/>
        <v>2.7445714548793035E-2</v>
      </c>
      <c r="Q15" s="191">
        <f t="shared" si="2"/>
        <v>3.4325531092983965</v>
      </c>
      <c r="R15" s="192">
        <f t="shared" si="3"/>
        <v>3.4944988156445183</v>
      </c>
      <c r="S15" s="57">
        <f t="shared" si="4"/>
        <v>1.8046539812688653E-2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663131.52000000107</v>
      </c>
      <c r="F16" s="181">
        <f t="shared" ref="F16:F17" si="8">F8+F12</f>
        <v>678952.93999999971</v>
      </c>
      <c r="G16" s="245">
        <f>E16/E15</f>
        <v>0.95250258697518142</v>
      </c>
      <c r="H16" s="246">
        <f>F16/F15</f>
        <v>0.96630652673009043</v>
      </c>
      <c r="I16" s="207">
        <f t="shared" si="0"/>
        <v>2.3858645717818722E-2</v>
      </c>
      <c r="J16" s="3"/>
      <c r="K16" s="180">
        <f t="shared" ref="K16:L18" si="9">K8+K12</f>
        <v>233436.52799999976</v>
      </c>
      <c r="L16" s="181">
        <f t="shared" si="9"/>
        <v>240661.81100000016</v>
      </c>
      <c r="M16" s="250">
        <f>K16/K15</f>
        <v>0.97682787051880349</v>
      </c>
      <c r="N16" s="246">
        <f>L16/L15</f>
        <v>0.98016123543209355</v>
      </c>
      <c r="O16" s="207">
        <f t="shared" si="1"/>
        <v>3.0951809735622914E-2</v>
      </c>
      <c r="P16" s="3"/>
      <c r="Q16" s="189">
        <f t="shared" si="2"/>
        <v>3.5202146325362333</v>
      </c>
      <c r="R16" s="190">
        <f t="shared" si="3"/>
        <v>3.5446022370858321</v>
      </c>
      <c r="S16" s="182">
        <f t="shared" si="4"/>
        <v>6.927874318853125E-3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33029.299999999996</v>
      </c>
      <c r="F17" s="140">
        <f t="shared" si="8"/>
        <v>23534.450000000004</v>
      </c>
      <c r="G17" s="248">
        <f>E17/E15</f>
        <v>4.7442313850470125E-2</v>
      </c>
      <c r="H17" s="215">
        <f>F17/F15</f>
        <v>3.3494946848603366E-2</v>
      </c>
      <c r="I17" s="182">
        <f t="shared" si="0"/>
        <v>-0.28746749098527646</v>
      </c>
      <c r="K17" s="19">
        <f t="shared" si="9"/>
        <v>5480.7560000000021</v>
      </c>
      <c r="L17" s="140">
        <f t="shared" si="9"/>
        <v>4772.2220000000007</v>
      </c>
      <c r="M17" s="247">
        <f>K17/K15</f>
        <v>2.2934522108352996E-2</v>
      </c>
      <c r="N17" s="215">
        <f>L17/L15</f>
        <v>1.9436183048070779E-2</v>
      </c>
      <c r="O17" s="182">
        <f t="shared" si="1"/>
        <v>-0.1292766910258368</v>
      </c>
      <c r="Q17" s="189">
        <f t="shared" si="2"/>
        <v>1.6593618393365901</v>
      </c>
      <c r="R17" s="190">
        <f t="shared" si="3"/>
        <v>2.0277601558566269</v>
      </c>
      <c r="S17" s="182">
        <f t="shared" si="4"/>
        <v>0.22201204570747621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38.36</v>
      </c>
      <c r="F18" s="142">
        <f>F10+F14</f>
        <v>139.49</v>
      </c>
      <c r="G18" s="249">
        <f>E18/E15</f>
        <v>5.5099174348352347E-5</v>
      </c>
      <c r="H18" s="221">
        <f>F18/F15</f>
        <v>1.9852642130628432E-4</v>
      </c>
      <c r="I18" s="208">
        <f t="shared" si="0"/>
        <v>2.6363399374348284</v>
      </c>
      <c r="K18" s="21">
        <f t="shared" si="9"/>
        <v>56.781999999999996</v>
      </c>
      <c r="L18" s="142">
        <f t="shared" si="9"/>
        <v>98.847000000000008</v>
      </c>
      <c r="M18" s="249">
        <f>K18/K15</f>
        <v>2.3760737284354551E-4</v>
      </c>
      <c r="N18" s="221">
        <f>L18/L15</f>
        <v>4.0258151983555091E-4</v>
      </c>
      <c r="O18" s="208">
        <f t="shared" si="1"/>
        <v>0.74081575147053669</v>
      </c>
      <c r="Q18" s="193">
        <f t="shared" si="2"/>
        <v>14.802398331595413</v>
      </c>
      <c r="R18" s="194">
        <f t="shared" si="3"/>
        <v>7.0863144311420179</v>
      </c>
      <c r="S18" s="186">
        <f t="shared" si="4"/>
        <v>-0.521272548380459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topLeftCell="A41" workbookViewId="0">
      <selection activeCell="H96" sqref="H96:I96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144</v>
      </c>
    </row>
    <row r="3" spans="1:16" ht="8.25" customHeight="1" thickBot="1" x14ac:dyDescent="0.3"/>
    <row r="4" spans="1:16" x14ac:dyDescent="0.25">
      <c r="A4" s="354" t="s">
        <v>3</v>
      </c>
      <c r="B4" s="342" t="s">
        <v>1</v>
      </c>
      <c r="C4" s="340"/>
      <c r="D4" s="342" t="s">
        <v>104</v>
      </c>
      <c r="E4" s="340"/>
      <c r="F4" s="130" t="s">
        <v>0</v>
      </c>
      <c r="H4" s="352" t="s">
        <v>19</v>
      </c>
      <c r="I4" s="353"/>
      <c r="J4" s="342" t="s">
        <v>104</v>
      </c>
      <c r="K4" s="343"/>
      <c r="L4" s="130" t="s">
        <v>0</v>
      </c>
      <c r="N4" s="350" t="s">
        <v>22</v>
      </c>
      <c r="O4" s="340"/>
      <c r="P4" s="130" t="s">
        <v>0</v>
      </c>
    </row>
    <row r="5" spans="1:16" x14ac:dyDescent="0.25">
      <c r="A5" s="355"/>
      <c r="B5" s="345" t="s">
        <v>158</v>
      </c>
      <c r="C5" s="347"/>
      <c r="D5" s="345" t="str">
        <f>B5</f>
        <v>jan-dez</v>
      </c>
      <c r="E5" s="347"/>
      <c r="F5" s="131" t="s">
        <v>150</v>
      </c>
      <c r="H5" s="348" t="str">
        <f>B5</f>
        <v>jan-dez</v>
      </c>
      <c r="I5" s="347"/>
      <c r="J5" s="345" t="str">
        <f>B5</f>
        <v>jan-dez</v>
      </c>
      <c r="K5" s="346"/>
      <c r="L5" s="131" t="str">
        <f>F5</f>
        <v>2023/2022</v>
      </c>
      <c r="N5" s="348" t="str">
        <f>B5</f>
        <v>jan-dez</v>
      </c>
      <c r="O5" s="346"/>
      <c r="P5" s="131" t="str">
        <f>L5</f>
        <v>2023/2022</v>
      </c>
    </row>
    <row r="6" spans="1:16" ht="19.5" customHeight="1" thickBot="1" x14ac:dyDescent="0.3">
      <c r="A6" s="356"/>
      <c r="B6" s="99">
        <f>'6'!E6</f>
        <v>2022</v>
      </c>
      <c r="C6" s="134">
        <f>'6'!F6</f>
        <v>2023</v>
      </c>
      <c r="D6" s="99">
        <f>B6</f>
        <v>2022</v>
      </c>
      <c r="E6" s="134">
        <f>C6</f>
        <v>2023</v>
      </c>
      <c r="F6" s="132" t="s">
        <v>1</v>
      </c>
      <c r="H6" s="25">
        <f>B6</f>
        <v>2022</v>
      </c>
      <c r="I6" s="134">
        <f>E6</f>
        <v>2023</v>
      </c>
      <c r="J6" s="99">
        <f>B6</f>
        <v>2022</v>
      </c>
      <c r="K6" s="134">
        <f>C6</f>
        <v>2023</v>
      </c>
      <c r="L6" s="259">
        <v>1000</v>
      </c>
      <c r="N6" s="25">
        <f>B6</f>
        <v>2022</v>
      </c>
      <c r="O6" s="134">
        <f>C6</f>
        <v>2023</v>
      </c>
      <c r="P6" s="132"/>
    </row>
    <row r="7" spans="1:16" ht="20.100000000000001" customHeight="1" x14ac:dyDescent="0.25">
      <c r="A7" s="8" t="s">
        <v>163</v>
      </c>
      <c r="B7" s="39">
        <v>68586.509999999966</v>
      </c>
      <c r="C7" s="147">
        <v>79277.950000000012</v>
      </c>
      <c r="D7" s="247">
        <f>B7/$B$33</f>
        <v>9.8515643181309023E-2</v>
      </c>
      <c r="E7" s="246">
        <f>C7/$C$33</f>
        <v>0.1128307957702956</v>
      </c>
      <c r="F7" s="52">
        <f>(C7-B7)/B7</f>
        <v>0.15588254891523204</v>
      </c>
      <c r="H7" s="39">
        <v>29889.856999999985</v>
      </c>
      <c r="I7" s="147">
        <v>34013.774000000019</v>
      </c>
      <c r="J7" s="247">
        <f>H7/$H$33</f>
        <v>0.12507573520550963</v>
      </c>
      <c r="K7" s="246">
        <f>I7/$I$33</f>
        <v>0.13853042411264851</v>
      </c>
      <c r="L7" s="52">
        <f t="shared" ref="L7:L33" si="0">(I7-H7)/H7</f>
        <v>0.13797044930660043</v>
      </c>
      <c r="N7" s="27">
        <f t="shared" ref="N7:N33" si="1">(H7/B7)*10</f>
        <v>4.357978996161199</v>
      </c>
      <c r="O7" s="151">
        <f t="shared" ref="O7:O33" si="2">(I7/C7)*10</f>
        <v>4.2904457040072321</v>
      </c>
      <c r="P7" s="61">
        <f>(O7-N7)/N7</f>
        <v>-1.5496470316505593E-2</v>
      </c>
    </row>
    <row r="8" spans="1:16" ht="20.100000000000001" customHeight="1" x14ac:dyDescent="0.25">
      <c r="A8" s="8" t="s">
        <v>161</v>
      </c>
      <c r="B8" s="19">
        <v>94329.48000000001</v>
      </c>
      <c r="C8" s="140">
        <v>88651.959999999977</v>
      </c>
      <c r="D8" s="247">
        <f t="shared" ref="D8:D32" si="3">B8/$B$33</f>
        <v>0.13549208719263353</v>
      </c>
      <c r="E8" s="215">
        <f t="shared" ref="E8:E32" si="4">C8/$C$33</f>
        <v>0.12617217263307656</v>
      </c>
      <c r="F8" s="52">
        <f t="shared" ref="F8:F33" si="5">(C8-B8)/B8</f>
        <v>-6.0188182951925871E-2</v>
      </c>
      <c r="H8" s="19">
        <v>33243.919000000002</v>
      </c>
      <c r="I8" s="140">
        <v>32720.54199999999</v>
      </c>
      <c r="J8" s="247">
        <f t="shared" ref="J8:J32" si="6">H8/$H$33</f>
        <v>0.13911099039508329</v>
      </c>
      <c r="K8" s="215">
        <f t="shared" ref="K8:K32" si="7">I8/$I$33</f>
        <v>0.13326338207738206</v>
      </c>
      <c r="L8" s="52">
        <f t="shared" si="0"/>
        <v>-1.5743540946541571E-2</v>
      </c>
      <c r="N8" s="27">
        <f t="shared" si="1"/>
        <v>3.5242343114792956</v>
      </c>
      <c r="O8" s="152">
        <f t="shared" si="2"/>
        <v>3.69089888142349</v>
      </c>
      <c r="P8" s="52">
        <f t="shared" ref="P8:P71" si="8">(O8-N8)/N8</f>
        <v>4.7291001452805521E-2</v>
      </c>
    </row>
    <row r="9" spans="1:16" ht="20.100000000000001" customHeight="1" x14ac:dyDescent="0.25">
      <c r="A9" s="8" t="s">
        <v>166</v>
      </c>
      <c r="B9" s="19">
        <v>60070.749999999985</v>
      </c>
      <c r="C9" s="140">
        <v>56414.090000000004</v>
      </c>
      <c r="D9" s="247">
        <f t="shared" si="3"/>
        <v>8.6283856295263028E-2</v>
      </c>
      <c r="E9" s="215">
        <f t="shared" si="4"/>
        <v>8.0290253057212949E-2</v>
      </c>
      <c r="F9" s="52">
        <f t="shared" si="5"/>
        <v>-6.0872554446215213E-2</v>
      </c>
      <c r="H9" s="19">
        <v>24418.833000000002</v>
      </c>
      <c r="I9" s="140">
        <v>23513.023000000001</v>
      </c>
      <c r="J9" s="247">
        <f t="shared" si="6"/>
        <v>0.10218193718141784</v>
      </c>
      <c r="K9" s="215">
        <f t="shared" si="7"/>
        <v>9.5763235457507812E-2</v>
      </c>
      <c r="L9" s="52">
        <f t="shared" si="0"/>
        <v>-3.7094729301764801E-2</v>
      </c>
      <c r="N9" s="27">
        <f t="shared" si="1"/>
        <v>4.065012173145834</v>
      </c>
      <c r="O9" s="152">
        <f t="shared" si="2"/>
        <v>4.1679344645991803</v>
      </c>
      <c r="P9" s="52">
        <f t="shared" si="8"/>
        <v>2.531906106782867E-2</v>
      </c>
    </row>
    <row r="10" spans="1:16" ht="20.100000000000001" customHeight="1" x14ac:dyDescent="0.25">
      <c r="A10" s="8" t="s">
        <v>165</v>
      </c>
      <c r="B10" s="19">
        <v>67590.63</v>
      </c>
      <c r="C10" s="140">
        <v>65355.519999999997</v>
      </c>
      <c r="D10" s="247">
        <f t="shared" si="3"/>
        <v>9.708519047666786E-2</v>
      </c>
      <c r="E10" s="215">
        <f t="shared" si="4"/>
        <v>9.3015968873835259E-2</v>
      </c>
      <c r="F10" s="52">
        <f t="shared" si="5"/>
        <v>-3.3068340981582914E-2</v>
      </c>
      <c r="H10" s="19">
        <v>18048.012000000006</v>
      </c>
      <c r="I10" s="140">
        <v>17929.928</v>
      </c>
      <c r="J10" s="247">
        <f t="shared" si="6"/>
        <v>7.5522889584177744E-2</v>
      </c>
      <c r="K10" s="215">
        <f t="shared" si="7"/>
        <v>7.3024549705929434E-2</v>
      </c>
      <c r="L10" s="52">
        <f t="shared" si="0"/>
        <v>-6.5427704724490519E-3</v>
      </c>
      <c r="N10" s="27">
        <f t="shared" si="1"/>
        <v>2.670194374575293</v>
      </c>
      <c r="O10" s="152">
        <f t="shared" si="2"/>
        <v>2.7434450831391137</v>
      </c>
      <c r="P10" s="52">
        <f t="shared" si="8"/>
        <v>2.743272522078908E-2</v>
      </c>
    </row>
    <row r="11" spans="1:16" ht="20.100000000000001" customHeight="1" x14ac:dyDescent="0.25">
      <c r="A11" s="8" t="s">
        <v>162</v>
      </c>
      <c r="B11" s="19">
        <v>46290.070000000022</v>
      </c>
      <c r="C11" s="140">
        <v>48197.25</v>
      </c>
      <c r="D11" s="247">
        <f t="shared" si="3"/>
        <v>6.648969336620017E-2</v>
      </c>
      <c r="E11" s="215">
        <f t="shared" si="4"/>
        <v>6.8595795822670474E-2</v>
      </c>
      <c r="F11" s="52">
        <f t="shared" si="5"/>
        <v>4.1200628990191147E-2</v>
      </c>
      <c r="H11" s="19">
        <v>16126.087</v>
      </c>
      <c r="I11" s="140">
        <v>17792.666000000001</v>
      </c>
      <c r="J11" s="247">
        <f t="shared" si="6"/>
        <v>6.7480489703012375E-2</v>
      </c>
      <c r="K11" s="215">
        <f t="shared" si="7"/>
        <v>7.2465512561902132E-2</v>
      </c>
      <c r="L11" s="52">
        <f t="shared" si="0"/>
        <v>0.10334676974023528</v>
      </c>
      <c r="N11" s="27">
        <f t="shared" si="1"/>
        <v>3.483703308290524</v>
      </c>
      <c r="O11" s="152">
        <f t="shared" si="2"/>
        <v>3.6916351036625534</v>
      </c>
      <c r="P11" s="52">
        <f t="shared" si="8"/>
        <v>5.9686998854693779E-2</v>
      </c>
    </row>
    <row r="12" spans="1:16" ht="20.100000000000001" customHeight="1" x14ac:dyDescent="0.25">
      <c r="A12" s="8" t="s">
        <v>170</v>
      </c>
      <c r="B12" s="19">
        <v>31223.820000000011</v>
      </c>
      <c r="C12" s="140">
        <v>30371.540000000005</v>
      </c>
      <c r="D12" s="247">
        <f t="shared" si="3"/>
        <v>4.4848975547486278E-2</v>
      </c>
      <c r="E12" s="215">
        <f t="shared" si="4"/>
        <v>4.3225701812034292E-2</v>
      </c>
      <c r="F12" s="52">
        <f t="shared" si="5"/>
        <v>-2.7295827352322867E-2</v>
      </c>
      <c r="H12" s="19">
        <v>14082.647000000003</v>
      </c>
      <c r="I12" s="140">
        <v>14754.453000000003</v>
      </c>
      <c r="J12" s="247">
        <f t="shared" si="6"/>
        <v>5.8929603683439032E-2</v>
      </c>
      <c r="K12" s="215">
        <f t="shared" si="7"/>
        <v>6.0091556780501286E-2</v>
      </c>
      <c r="L12" s="52">
        <f t="shared" si="0"/>
        <v>4.7704526002817535E-2</v>
      </c>
      <c r="N12" s="27">
        <f t="shared" si="1"/>
        <v>4.510225526537111</v>
      </c>
      <c r="O12" s="152">
        <f t="shared" si="2"/>
        <v>4.8579864570581544</v>
      </c>
      <c r="P12" s="52">
        <f t="shared" si="8"/>
        <v>7.7104998070473302E-2</v>
      </c>
    </row>
    <row r="13" spans="1:16" ht="20.100000000000001" customHeight="1" x14ac:dyDescent="0.25">
      <c r="A13" s="8" t="s">
        <v>160</v>
      </c>
      <c r="B13" s="19">
        <v>64885.349999999991</v>
      </c>
      <c r="C13" s="140">
        <v>49392.36</v>
      </c>
      <c r="D13" s="247">
        <f t="shared" si="3"/>
        <v>9.3199405951612815E-2</v>
      </c>
      <c r="E13" s="215">
        <f t="shared" si="4"/>
        <v>7.0296712815769297E-2</v>
      </c>
      <c r="F13" s="52">
        <f t="shared" si="5"/>
        <v>-0.23877485441628954</v>
      </c>
      <c r="H13" s="19">
        <v>14556.581000000002</v>
      </c>
      <c r="I13" s="140">
        <v>12582.870999999999</v>
      </c>
      <c r="J13" s="247">
        <f t="shared" si="6"/>
        <v>6.091280632936965E-2</v>
      </c>
      <c r="K13" s="215">
        <f t="shared" si="7"/>
        <v>5.1247193451239619E-2</v>
      </c>
      <c r="L13" s="52">
        <f t="shared" si="0"/>
        <v>-0.13558884466070725</v>
      </c>
      <c r="N13" s="27">
        <f t="shared" si="1"/>
        <v>2.2434310672594053</v>
      </c>
      <c r="O13" s="152">
        <f t="shared" si="2"/>
        <v>2.5475338696106036</v>
      </c>
      <c r="P13" s="52">
        <f t="shared" si="8"/>
        <v>0.13555255019388354</v>
      </c>
    </row>
    <row r="14" spans="1:16" ht="20.100000000000001" customHeight="1" x14ac:dyDescent="0.25">
      <c r="A14" s="8" t="s">
        <v>169</v>
      </c>
      <c r="B14" s="19">
        <v>43714.829999999994</v>
      </c>
      <c r="C14" s="140">
        <v>47374.460000000014</v>
      </c>
      <c r="D14" s="247">
        <f t="shared" si="3"/>
        <v>6.2790694467637811E-2</v>
      </c>
      <c r="E14" s="215">
        <f t="shared" si="4"/>
        <v>6.7424776006292278E-2</v>
      </c>
      <c r="F14" s="52">
        <f t="shared" si="5"/>
        <v>8.3715983797718524E-2</v>
      </c>
      <c r="H14" s="19">
        <v>10299.215999999999</v>
      </c>
      <c r="I14" s="140">
        <v>11122.967999999999</v>
      </c>
      <c r="J14" s="247">
        <f t="shared" si="6"/>
        <v>4.3097630518618694E-2</v>
      </c>
      <c r="K14" s="215">
        <f t="shared" si="7"/>
        <v>4.5301338052972796E-2</v>
      </c>
      <c r="L14" s="52">
        <f t="shared" si="0"/>
        <v>7.9982010281170968E-2</v>
      </c>
      <c r="N14" s="27">
        <f t="shared" si="1"/>
        <v>2.3560004694059202</v>
      </c>
      <c r="O14" s="152">
        <f t="shared" si="2"/>
        <v>2.3478828043633628</v>
      </c>
      <c r="P14" s="52">
        <f t="shared" si="8"/>
        <v>-3.4455277696121668E-3</v>
      </c>
    </row>
    <row r="15" spans="1:16" ht="20.100000000000001" customHeight="1" x14ac:dyDescent="0.25">
      <c r="A15" s="8" t="s">
        <v>173</v>
      </c>
      <c r="B15" s="19">
        <v>23260</v>
      </c>
      <c r="C15" s="140">
        <v>28761.600000000006</v>
      </c>
      <c r="D15" s="247">
        <f t="shared" si="3"/>
        <v>3.3409979023531731E-2</v>
      </c>
      <c r="E15" s="215">
        <f t="shared" si="4"/>
        <v>4.0934386114006911E-2</v>
      </c>
      <c r="F15" s="52">
        <f t="shared" si="5"/>
        <v>0.23652622527944994</v>
      </c>
      <c r="H15" s="19">
        <v>7068.0550000000021</v>
      </c>
      <c r="I15" s="140">
        <v>7407.2810000000018</v>
      </c>
      <c r="J15" s="247">
        <f t="shared" si="6"/>
        <v>2.9576661259971205E-2</v>
      </c>
      <c r="K15" s="215">
        <f t="shared" si="7"/>
        <v>3.016818358502537E-2</v>
      </c>
      <c r="L15" s="52">
        <f t="shared" si="0"/>
        <v>4.7994250186225142E-2</v>
      </c>
      <c r="N15" s="27">
        <f t="shared" si="1"/>
        <v>3.0387166809974215</v>
      </c>
      <c r="O15" s="152">
        <f t="shared" si="2"/>
        <v>2.5754064447040497</v>
      </c>
      <c r="P15" s="52">
        <f t="shared" si="8"/>
        <v>-0.15246904694691574</v>
      </c>
    </row>
    <row r="16" spans="1:16" ht="20.100000000000001" customHeight="1" x14ac:dyDescent="0.25">
      <c r="A16" s="8" t="s">
        <v>176</v>
      </c>
      <c r="B16" s="19">
        <v>18753.250000000004</v>
      </c>
      <c r="C16" s="140">
        <v>35901.679999999993</v>
      </c>
      <c r="D16" s="247">
        <f t="shared" si="3"/>
        <v>2.6936616041403547E-2</v>
      </c>
      <c r="E16" s="215">
        <f t="shared" si="4"/>
        <v>5.10963656841594E-2</v>
      </c>
      <c r="F16" s="52">
        <f t="shared" si="5"/>
        <v>0.91442443309826227</v>
      </c>
      <c r="H16" s="19">
        <v>4146.9210000000003</v>
      </c>
      <c r="I16" s="140">
        <v>6765.148000000001</v>
      </c>
      <c r="J16" s="247">
        <f t="shared" si="6"/>
        <v>1.7353016875061245E-2</v>
      </c>
      <c r="K16" s="215">
        <f t="shared" si="7"/>
        <v>2.7552920814515772E-2</v>
      </c>
      <c r="L16" s="52">
        <f t="shared" si="0"/>
        <v>0.6313665005916439</v>
      </c>
      <c r="N16" s="27">
        <f t="shared" si="1"/>
        <v>2.2113079066295169</v>
      </c>
      <c r="O16" s="152">
        <f t="shared" si="2"/>
        <v>1.8843541583569354</v>
      </c>
      <c r="P16" s="52">
        <f t="shared" si="8"/>
        <v>-0.14785536979828626</v>
      </c>
    </row>
    <row r="17" spans="1:16" ht="20.100000000000001" customHeight="1" x14ac:dyDescent="0.25">
      <c r="A17" s="8" t="s">
        <v>167</v>
      </c>
      <c r="B17" s="19">
        <v>17866.21</v>
      </c>
      <c r="C17" s="140">
        <v>12412.390000000001</v>
      </c>
      <c r="D17" s="247">
        <f t="shared" si="3"/>
        <v>2.5662497907567187E-2</v>
      </c>
      <c r="E17" s="215">
        <f t="shared" si="4"/>
        <v>1.7665691924567416E-2</v>
      </c>
      <c r="F17" s="52">
        <f t="shared" si="5"/>
        <v>-0.30525892172990232</v>
      </c>
      <c r="H17" s="19">
        <v>8370.8500000000022</v>
      </c>
      <c r="I17" s="140">
        <v>6666.9750000000013</v>
      </c>
      <c r="J17" s="247">
        <f t="shared" si="6"/>
        <v>3.5028277922006822E-2</v>
      </c>
      <c r="K17" s="215">
        <f t="shared" si="7"/>
        <v>2.7153084344548901E-2</v>
      </c>
      <c r="L17" s="52">
        <f t="shared" si="0"/>
        <v>-0.20354862409432739</v>
      </c>
      <c r="N17" s="27">
        <f t="shared" si="1"/>
        <v>4.6852969935985316</v>
      </c>
      <c r="O17" s="152">
        <f t="shared" si="2"/>
        <v>5.3712258477215116</v>
      </c>
      <c r="P17" s="52">
        <f t="shared" si="8"/>
        <v>0.14640029331334958</v>
      </c>
    </row>
    <row r="18" spans="1:16" ht="20.100000000000001" customHeight="1" x14ac:dyDescent="0.25">
      <c r="A18" s="8" t="s">
        <v>164</v>
      </c>
      <c r="B18" s="19">
        <v>13636.140000000003</v>
      </c>
      <c r="C18" s="140">
        <v>13459.480000000003</v>
      </c>
      <c r="D18" s="247">
        <f t="shared" si="3"/>
        <v>1.9586549929576185E-2</v>
      </c>
      <c r="E18" s="215">
        <f t="shared" si="4"/>
        <v>1.9155942340264583E-2</v>
      </c>
      <c r="F18" s="52">
        <f t="shared" si="5"/>
        <v>-1.2955279133244438E-2</v>
      </c>
      <c r="H18" s="19">
        <v>4717.8679999999986</v>
      </c>
      <c r="I18" s="140">
        <v>4836.8550000000005</v>
      </c>
      <c r="J18" s="247">
        <f t="shared" si="6"/>
        <v>1.9742175705375488E-2</v>
      </c>
      <c r="K18" s="215">
        <f t="shared" si="7"/>
        <v>1.9699418668489541E-2</v>
      </c>
      <c r="L18" s="52">
        <f t="shared" si="0"/>
        <v>2.5220502142069667E-2</v>
      </c>
      <c r="N18" s="27">
        <f t="shared" si="1"/>
        <v>3.4598266078230333</v>
      </c>
      <c r="O18" s="152">
        <f t="shared" si="2"/>
        <v>3.5936418048839918</v>
      </c>
      <c r="P18" s="52">
        <f t="shared" si="8"/>
        <v>3.8676850671761458E-2</v>
      </c>
    </row>
    <row r="19" spans="1:16" ht="20.100000000000001" customHeight="1" x14ac:dyDescent="0.25">
      <c r="A19" s="8" t="s">
        <v>168</v>
      </c>
      <c r="B19" s="19">
        <v>17215.419999999998</v>
      </c>
      <c r="C19" s="140">
        <v>12147.85</v>
      </c>
      <c r="D19" s="247">
        <f t="shared" si="3"/>
        <v>2.4727722316478441E-2</v>
      </c>
      <c r="E19" s="215">
        <f t="shared" si="4"/>
        <v>1.7289190530256966E-2</v>
      </c>
      <c r="F19" s="52">
        <f t="shared" si="5"/>
        <v>-0.29436226359856443</v>
      </c>
      <c r="H19" s="19">
        <v>6305.9399999999978</v>
      </c>
      <c r="I19" s="140">
        <v>4442.5189999999975</v>
      </c>
      <c r="J19" s="247">
        <f t="shared" si="6"/>
        <v>2.6387549517611662E-2</v>
      </c>
      <c r="K19" s="215">
        <f t="shared" si="7"/>
        <v>1.8093377147696061E-2</v>
      </c>
      <c r="L19" s="52">
        <f t="shared" si="0"/>
        <v>-0.29550249447346483</v>
      </c>
      <c r="N19" s="27">
        <f t="shared" si="1"/>
        <v>3.6629602995454063</v>
      </c>
      <c r="O19" s="152">
        <f t="shared" si="2"/>
        <v>3.6570413694604378</v>
      </c>
      <c r="P19" s="52">
        <f t="shared" si="8"/>
        <v>-1.6158870424293262E-3</v>
      </c>
    </row>
    <row r="20" spans="1:16" ht="20.100000000000001" customHeight="1" x14ac:dyDescent="0.25">
      <c r="A20" s="8" t="s">
        <v>171</v>
      </c>
      <c r="B20" s="19">
        <v>12141.5</v>
      </c>
      <c r="C20" s="140">
        <v>12273.580000000005</v>
      </c>
      <c r="D20" s="247">
        <f t="shared" si="3"/>
        <v>1.7439693048762275E-2</v>
      </c>
      <c r="E20" s="215">
        <f t="shared" si="4"/>
        <v>1.7468133299995588E-2</v>
      </c>
      <c r="F20" s="52">
        <f t="shared" si="5"/>
        <v>1.0878392290903545E-2</v>
      </c>
      <c r="H20" s="19">
        <v>4199.8360000000002</v>
      </c>
      <c r="I20" s="140">
        <v>4360.0239999999994</v>
      </c>
      <c r="J20" s="247">
        <f t="shared" si="6"/>
        <v>1.75744425757061E-2</v>
      </c>
      <c r="K20" s="215">
        <f t="shared" si="7"/>
        <v>1.7757393632983089E-2</v>
      </c>
      <c r="L20" s="52">
        <f t="shared" si="0"/>
        <v>3.814148933434524E-2</v>
      </c>
      <c r="N20" s="27">
        <f t="shared" si="1"/>
        <v>3.4590750730964048</v>
      </c>
      <c r="O20" s="152">
        <f t="shared" si="2"/>
        <v>3.5523653245426337</v>
      </c>
      <c r="P20" s="52">
        <f t="shared" si="8"/>
        <v>2.6969709958540936E-2</v>
      </c>
    </row>
    <row r="21" spans="1:16" ht="20.100000000000001" customHeight="1" x14ac:dyDescent="0.25">
      <c r="A21" s="8" t="s">
        <v>175</v>
      </c>
      <c r="B21" s="19">
        <v>8626.7799999999988</v>
      </c>
      <c r="C21" s="140">
        <v>9096.17</v>
      </c>
      <c r="D21" s="247">
        <f t="shared" si="3"/>
        <v>1.2391252744652753E-2</v>
      </c>
      <c r="E21" s="215">
        <f t="shared" si="4"/>
        <v>1.294594650292912E-2</v>
      </c>
      <c r="F21" s="52">
        <f t="shared" si="5"/>
        <v>5.4410799858116386E-2</v>
      </c>
      <c r="H21" s="19">
        <v>3357.3199999999997</v>
      </c>
      <c r="I21" s="140">
        <v>3845.4380000000001</v>
      </c>
      <c r="J21" s="247">
        <f t="shared" si="6"/>
        <v>1.4048888468090086E-2</v>
      </c>
      <c r="K21" s="215">
        <f t="shared" si="7"/>
        <v>1.5661601004313564E-2</v>
      </c>
      <c r="L21" s="52">
        <f t="shared" si="0"/>
        <v>0.14538917946457305</v>
      </c>
      <c r="N21" s="27">
        <f t="shared" si="1"/>
        <v>3.8917417622797847</v>
      </c>
      <c r="O21" s="152">
        <f t="shared" si="2"/>
        <v>4.2275353253072447</v>
      </c>
      <c r="P21" s="52">
        <f t="shared" si="8"/>
        <v>8.6283618888102154E-2</v>
      </c>
    </row>
    <row r="22" spans="1:16" ht="20.100000000000001" customHeight="1" x14ac:dyDescent="0.25">
      <c r="A22" s="8" t="s">
        <v>178</v>
      </c>
      <c r="B22" s="19">
        <v>9220.4800000000032</v>
      </c>
      <c r="C22" s="140">
        <v>8153.8300000000017</v>
      </c>
      <c r="D22" s="247">
        <f t="shared" si="3"/>
        <v>1.3244025940967066E-2</v>
      </c>
      <c r="E22" s="215">
        <f t="shared" si="4"/>
        <v>1.1604779481251841E-2</v>
      </c>
      <c r="F22" s="52">
        <f t="shared" si="5"/>
        <v>-0.11568269764697728</v>
      </c>
      <c r="H22" s="19">
        <v>3723.5889999999999</v>
      </c>
      <c r="I22" s="140">
        <v>3561.0549999999998</v>
      </c>
      <c r="J22" s="247">
        <f t="shared" si="6"/>
        <v>1.5581561055248562E-2</v>
      </c>
      <c r="K22" s="215">
        <f t="shared" si="7"/>
        <v>1.4503373234574535E-2</v>
      </c>
      <c r="L22" s="52">
        <f t="shared" si="0"/>
        <v>-4.3649822791935446E-2</v>
      </c>
      <c r="N22" s="27">
        <f t="shared" si="1"/>
        <v>4.0383895415423048</v>
      </c>
      <c r="O22" s="152">
        <f t="shared" si="2"/>
        <v>4.3673402560514498</v>
      </c>
      <c r="P22" s="52">
        <f t="shared" si="8"/>
        <v>8.1455914820816225E-2</v>
      </c>
    </row>
    <row r="23" spans="1:16" ht="20.100000000000001" customHeight="1" x14ac:dyDescent="0.25">
      <c r="A23" s="8" t="s">
        <v>181</v>
      </c>
      <c r="B23" s="19">
        <v>7842.2700000000032</v>
      </c>
      <c r="C23" s="140">
        <v>10592.130000000005</v>
      </c>
      <c r="D23" s="247">
        <f t="shared" si="3"/>
        <v>1.1264405683442488E-2</v>
      </c>
      <c r="E23" s="215">
        <f t="shared" si="4"/>
        <v>1.5075042389496973E-2</v>
      </c>
      <c r="F23" s="52">
        <f t="shared" si="5"/>
        <v>0.35064592267289962</v>
      </c>
      <c r="H23" s="19">
        <v>2374.6550000000007</v>
      </c>
      <c r="I23" s="140">
        <v>3528.6849999999999</v>
      </c>
      <c r="J23" s="247">
        <f t="shared" si="6"/>
        <v>9.9368732337675528E-3</v>
      </c>
      <c r="K23" s="215">
        <f t="shared" si="7"/>
        <v>1.4371537530940871E-2</v>
      </c>
      <c r="L23" s="52">
        <f t="shared" si="0"/>
        <v>0.48597796311464148</v>
      </c>
      <c r="N23" s="27">
        <f t="shared" si="1"/>
        <v>3.0280199483057837</v>
      </c>
      <c r="O23" s="152">
        <f t="shared" si="2"/>
        <v>3.3314215365559132</v>
      </c>
      <c r="P23" s="52">
        <f t="shared" si="8"/>
        <v>0.10019801501634315</v>
      </c>
    </row>
    <row r="24" spans="1:16" ht="20.100000000000001" customHeight="1" x14ac:dyDescent="0.25">
      <c r="A24" s="8" t="s">
        <v>177</v>
      </c>
      <c r="B24" s="19">
        <v>11889.539999999997</v>
      </c>
      <c r="C24" s="140">
        <v>11690.720000000001</v>
      </c>
      <c r="D24" s="247">
        <f t="shared" si="3"/>
        <v>1.7077785124653539E-2</v>
      </c>
      <c r="E24" s="215">
        <f t="shared" si="4"/>
        <v>1.6638589175523712E-2</v>
      </c>
      <c r="F24" s="52">
        <f t="shared" ref="F24:F25" si="9">(C24-B24)/B24</f>
        <v>-1.6722261752767233E-2</v>
      </c>
      <c r="H24" s="19">
        <v>3540.101999999999</v>
      </c>
      <c r="I24" s="140">
        <v>3393.3210000000004</v>
      </c>
      <c r="J24" s="247">
        <f t="shared" si="6"/>
        <v>1.4813749706212884E-2</v>
      </c>
      <c r="K24" s="215">
        <f t="shared" si="7"/>
        <v>1.3820230512508148E-2</v>
      </c>
      <c r="L24" s="52">
        <f t="shared" si="0"/>
        <v>-4.1462364643730217E-2</v>
      </c>
      <c r="N24" s="27">
        <f t="shared" si="1"/>
        <v>2.9774928214211815</v>
      </c>
      <c r="O24" s="152">
        <f t="shared" si="2"/>
        <v>2.9025765735557774</v>
      </c>
      <c r="P24" s="52">
        <f t="shared" ref="P24:P27" si="10">(O24-N24)/N24</f>
        <v>-2.5160849197159794E-2</v>
      </c>
    </row>
    <row r="25" spans="1:16" ht="20.100000000000001" customHeight="1" x14ac:dyDescent="0.25">
      <c r="A25" s="8" t="s">
        <v>174</v>
      </c>
      <c r="B25" s="19">
        <v>1450.5400000000006</v>
      </c>
      <c r="C25" s="140">
        <v>1657.06</v>
      </c>
      <c r="D25" s="247">
        <f t="shared" si="3"/>
        <v>2.0835129395010204E-3</v>
      </c>
      <c r="E25" s="215">
        <f t="shared" si="4"/>
        <v>2.358378318802719E-3</v>
      </c>
      <c r="F25" s="52">
        <f t="shared" si="9"/>
        <v>0.14237456395549189</v>
      </c>
      <c r="H25" s="19">
        <v>2733.6190000000006</v>
      </c>
      <c r="I25" s="140">
        <v>3383.0289999999991</v>
      </c>
      <c r="J25" s="247">
        <f t="shared" si="6"/>
        <v>1.1438977650403288E-2</v>
      </c>
      <c r="K25" s="215">
        <f t="shared" si="7"/>
        <v>1.3778313519557953E-2</v>
      </c>
      <c r="L25" s="52">
        <f t="shared" si="0"/>
        <v>0.23756419603463333</v>
      </c>
      <c r="N25" s="27">
        <f t="shared" si="1"/>
        <v>18.845526493581698</v>
      </c>
      <c r="O25" s="152">
        <f t="shared" si="2"/>
        <v>20.415850964962033</v>
      </c>
      <c r="P25" s="52">
        <f t="shared" si="10"/>
        <v>8.3326113065355173E-2</v>
      </c>
    </row>
    <row r="26" spans="1:16" ht="20.100000000000001" customHeight="1" x14ac:dyDescent="0.25">
      <c r="A26" s="8" t="s">
        <v>180</v>
      </c>
      <c r="B26" s="19">
        <v>5850.1600000000008</v>
      </c>
      <c r="C26" s="140">
        <v>6462.17</v>
      </c>
      <c r="D26" s="247">
        <f t="shared" si="3"/>
        <v>8.4029975444670849E-3</v>
      </c>
      <c r="E26" s="215">
        <f t="shared" si="4"/>
        <v>9.1971573874315756E-3</v>
      </c>
      <c r="F26" s="52">
        <f t="shared" si="5"/>
        <v>0.1046142327731206</v>
      </c>
      <c r="H26" s="19">
        <v>3023.8969999999995</v>
      </c>
      <c r="I26" s="140">
        <v>3329.779</v>
      </c>
      <c r="J26" s="247">
        <f t="shared" si="6"/>
        <v>1.2653661757590045E-2</v>
      </c>
      <c r="K26" s="215">
        <f t="shared" si="7"/>
        <v>1.3561438288835293E-2</v>
      </c>
      <c r="L26" s="52">
        <f t="shared" si="0"/>
        <v>0.10115490044799826</v>
      </c>
      <c r="N26" s="27">
        <f t="shared" si="1"/>
        <v>5.1689133288662168</v>
      </c>
      <c r="O26" s="152">
        <f t="shared" si="2"/>
        <v>5.1527257871581833</v>
      </c>
      <c r="P26" s="52">
        <f t="shared" si="10"/>
        <v>-3.1317108022749867E-3</v>
      </c>
    </row>
    <row r="27" spans="1:16" ht="20.100000000000001" customHeight="1" x14ac:dyDescent="0.25">
      <c r="A27" s="8" t="s">
        <v>172</v>
      </c>
      <c r="B27" s="19">
        <v>4682.9099999999989</v>
      </c>
      <c r="C27" s="140">
        <v>6826.7500000000009</v>
      </c>
      <c r="D27" s="247">
        <f t="shared" si="3"/>
        <v>6.7263940184474173E-3</v>
      </c>
      <c r="E27" s="215">
        <f t="shared" si="4"/>
        <v>9.7160387601453561E-3</v>
      </c>
      <c r="F27" s="52">
        <f t="shared" si="5"/>
        <v>0.45780081188833494</v>
      </c>
      <c r="H27" s="19">
        <v>2043.2669999999998</v>
      </c>
      <c r="I27" s="140">
        <v>2544.694</v>
      </c>
      <c r="J27" s="247">
        <f t="shared" si="6"/>
        <v>8.5501620916472159E-3</v>
      </c>
      <c r="K27" s="215">
        <f t="shared" si="7"/>
        <v>1.0363964288611777E-2</v>
      </c>
      <c r="L27" s="52">
        <f t="shared" si="0"/>
        <v>0.24540454086519295</v>
      </c>
      <c r="N27" s="27">
        <f t="shared" si="1"/>
        <v>4.3632420866512494</v>
      </c>
      <c r="O27" s="152">
        <f t="shared" si="2"/>
        <v>3.7275335994433654</v>
      </c>
      <c r="P27" s="52">
        <f t="shared" si="10"/>
        <v>-0.14569635940044406</v>
      </c>
    </row>
    <row r="28" spans="1:16" ht="20.100000000000001" customHeight="1" x14ac:dyDescent="0.25">
      <c r="A28" s="8" t="s">
        <v>182</v>
      </c>
      <c r="B28" s="19">
        <v>6845.369999999999</v>
      </c>
      <c r="C28" s="140">
        <v>6338.05</v>
      </c>
      <c r="D28" s="247">
        <f t="shared" si="3"/>
        <v>9.8324878808389235E-3</v>
      </c>
      <c r="E28" s="215">
        <f t="shared" si="4"/>
        <v>9.0205060187848202E-3</v>
      </c>
      <c r="F28" s="52">
        <f t="shared" si="5"/>
        <v>-7.4111406688024004E-2</v>
      </c>
      <c r="H28" s="19">
        <v>2451.8680000000008</v>
      </c>
      <c r="I28" s="140">
        <v>2386.0700000000002</v>
      </c>
      <c r="J28" s="247">
        <f t="shared" si="6"/>
        <v>1.0259975239321577E-2</v>
      </c>
      <c r="K28" s="215">
        <f t="shared" si="7"/>
        <v>9.7179245402896786E-3</v>
      </c>
      <c r="L28" s="52">
        <f t="shared" si="0"/>
        <v>-2.6835865552305695E-2</v>
      </c>
      <c r="N28" s="27">
        <f t="shared" si="1"/>
        <v>3.5817903195882783</v>
      </c>
      <c r="O28" s="152">
        <f t="shared" si="2"/>
        <v>3.7646752550074551</v>
      </c>
      <c r="P28" s="52">
        <f t="shared" si="8"/>
        <v>5.1059643111716041E-2</v>
      </c>
    </row>
    <row r="29" spans="1:16" ht="20.100000000000001" customHeight="1" x14ac:dyDescent="0.25">
      <c r="A29" s="8" t="s">
        <v>185</v>
      </c>
      <c r="B29" s="19">
        <v>8323.2800000000007</v>
      </c>
      <c r="C29" s="140">
        <v>9688.3799999999992</v>
      </c>
      <c r="D29" s="247">
        <f t="shared" si="3"/>
        <v>1.1955314282329372E-2</v>
      </c>
      <c r="E29" s="215">
        <f t="shared" si="4"/>
        <v>1.3788797832499658E-2</v>
      </c>
      <c r="F29" s="52">
        <f>(C29-B29)/B29</f>
        <v>0.16400986149690969</v>
      </c>
      <c r="H29" s="19">
        <v>1826.6750000000002</v>
      </c>
      <c r="I29" s="140">
        <v>2156.8320000000003</v>
      </c>
      <c r="J29" s="247">
        <f t="shared" si="6"/>
        <v>7.643821066341149E-3</v>
      </c>
      <c r="K29" s="215">
        <f t="shared" si="7"/>
        <v>8.7842899085450437E-3</v>
      </c>
      <c r="L29" s="52">
        <f t="shared" si="0"/>
        <v>0.18074205865849158</v>
      </c>
      <c r="N29" s="27">
        <f t="shared" si="1"/>
        <v>2.1946576349708287</v>
      </c>
      <c r="O29" s="152">
        <f t="shared" si="2"/>
        <v>2.2262050002167548</v>
      </c>
      <c r="P29" s="52">
        <f>(O29-N29)/N29</f>
        <v>1.4374618046675645E-2</v>
      </c>
    </row>
    <row r="30" spans="1:16" ht="20.100000000000001" customHeight="1" x14ac:dyDescent="0.25">
      <c r="A30" s="8" t="s">
        <v>184</v>
      </c>
      <c r="B30" s="19">
        <v>2091.3300000000004</v>
      </c>
      <c r="C30" s="140">
        <v>2450.4600000000005</v>
      </c>
      <c r="D30" s="247">
        <f t="shared" si="3"/>
        <v>3.0039248250766392E-3</v>
      </c>
      <c r="E30" s="215">
        <f t="shared" si="4"/>
        <v>3.48756939102586E-3</v>
      </c>
      <c r="F30" s="52">
        <f t="shared" si="5"/>
        <v>0.17172325744860928</v>
      </c>
      <c r="H30" s="19">
        <v>1507.8860000000002</v>
      </c>
      <c r="I30" s="140">
        <v>1915.1679999999999</v>
      </c>
      <c r="J30" s="247">
        <f t="shared" si="6"/>
        <v>6.309831126194254E-3</v>
      </c>
      <c r="K30" s="215">
        <f t="shared" si="7"/>
        <v>7.8000469835241637E-3</v>
      </c>
      <c r="L30" s="52">
        <f t="shared" si="0"/>
        <v>0.27010132065686637</v>
      </c>
      <c r="N30" s="27">
        <f t="shared" si="1"/>
        <v>7.2101772556220203</v>
      </c>
      <c r="O30" s="152">
        <f t="shared" si="2"/>
        <v>7.8155448364796793</v>
      </c>
      <c r="P30" s="52">
        <f t="shared" si="8"/>
        <v>8.3960152350711401E-2</v>
      </c>
    </row>
    <row r="31" spans="1:16" ht="20.100000000000001" customHeight="1" x14ac:dyDescent="0.25">
      <c r="A31" s="8" t="s">
        <v>206</v>
      </c>
      <c r="B31" s="19">
        <v>7258.8899999999994</v>
      </c>
      <c r="C31" s="140">
        <v>5538.6100000000006</v>
      </c>
      <c r="D31" s="247">
        <f t="shared" si="3"/>
        <v>1.0426455831217723E-2</v>
      </c>
      <c r="E31" s="215">
        <f t="shared" si="4"/>
        <v>7.8827186343909863E-3</v>
      </c>
      <c r="F31" s="52">
        <f t="shared" si="5"/>
        <v>-0.23698940196090573</v>
      </c>
      <c r="H31" s="19">
        <v>1903.0309999999999</v>
      </c>
      <c r="I31" s="140">
        <v>1444.838</v>
      </c>
      <c r="J31" s="247">
        <f t="shared" si="6"/>
        <v>7.9633369087003768E-3</v>
      </c>
      <c r="K31" s="215">
        <f t="shared" si="7"/>
        <v>5.884499053650169E-3</v>
      </c>
      <c r="L31" s="52">
        <f t="shared" si="0"/>
        <v>-0.24077011882623037</v>
      </c>
      <c r="N31" s="27">
        <f t="shared" si="1"/>
        <v>2.6216556525860013</v>
      </c>
      <c r="O31" s="152">
        <f t="shared" si="2"/>
        <v>2.6086653510537836</v>
      </c>
      <c r="P31" s="52">
        <f t="shared" si="8"/>
        <v>-4.9549991507862835E-3</v>
      </c>
    </row>
    <row r="32" spans="1:16" ht="20.100000000000001" customHeight="1" thickBot="1" x14ac:dyDescent="0.3">
      <c r="A32" s="8" t="s">
        <v>17</v>
      </c>
      <c r="B32" s="19">
        <f>B33-SUM(B7:B31)</f>
        <v>42553.670000000042</v>
      </c>
      <c r="C32" s="140">
        <f>C33-SUM(C7:C31)</f>
        <v>44140.8400000002</v>
      </c>
      <c r="D32" s="247">
        <f t="shared" si="3"/>
        <v>6.1122838438275699E-2</v>
      </c>
      <c r="E32" s="215">
        <f t="shared" si="4"/>
        <v>6.2822589423279951E-2</v>
      </c>
      <c r="F32" s="52">
        <f t="shared" si="5"/>
        <v>3.7298075583143749E-2</v>
      </c>
      <c r="H32" s="19">
        <f>H33-SUM(H7:H31)</f>
        <v>15013.535000000062</v>
      </c>
      <c r="I32" s="140">
        <f>I33-SUM(I7:I31)</f>
        <v>15134.94399999993</v>
      </c>
      <c r="J32" s="247">
        <f t="shared" si="6"/>
        <v>6.2824955240122424E-2</v>
      </c>
      <c r="K32" s="215">
        <f t="shared" si="7"/>
        <v>6.1641210741306567E-2</v>
      </c>
      <c r="L32" s="52">
        <f t="shared" si="0"/>
        <v>8.0866364916635687E-3</v>
      </c>
      <c r="N32" s="27">
        <f t="shared" si="1"/>
        <v>3.528141051053892</v>
      </c>
      <c r="O32" s="152">
        <f t="shared" si="2"/>
        <v>3.428784771653612</v>
      </c>
      <c r="P32" s="52">
        <f t="shared" si="8"/>
        <v>-2.8161084821311574E-2</v>
      </c>
    </row>
    <row r="33" spans="1:16" ht="26.25" customHeight="1" thickBot="1" x14ac:dyDescent="0.3">
      <c r="A33" s="12" t="s">
        <v>18</v>
      </c>
      <c r="B33" s="17">
        <v>696199.18000000028</v>
      </c>
      <c r="C33" s="145">
        <v>702626.88000000012</v>
      </c>
      <c r="D33" s="243">
        <f>SUM(D7:D32)</f>
        <v>0.99999999999999944</v>
      </c>
      <c r="E33" s="244">
        <f>SUM(E7:E32)</f>
        <v>1.0000000000000004</v>
      </c>
      <c r="F33" s="57">
        <f t="shared" si="5"/>
        <v>9.2325589926719447E-3</v>
      </c>
      <c r="G33" s="1"/>
      <c r="H33" s="17">
        <v>238974.06600000002</v>
      </c>
      <c r="I33" s="145">
        <v>245532.87999999992</v>
      </c>
      <c r="J33" s="243">
        <f>SUM(J7:J32)</f>
        <v>0.99999999999999989</v>
      </c>
      <c r="K33" s="244">
        <f>SUM(K7:K32)</f>
        <v>1</v>
      </c>
      <c r="L33" s="57">
        <f t="shared" si="0"/>
        <v>2.7445714548790814E-2</v>
      </c>
      <c r="N33" s="29">
        <f t="shared" si="1"/>
        <v>3.4325531092984041</v>
      </c>
      <c r="O33" s="146">
        <f t="shared" si="2"/>
        <v>3.494498815644512</v>
      </c>
      <c r="P33" s="57">
        <f t="shared" si="8"/>
        <v>1.8046539812684601E-2</v>
      </c>
    </row>
    <row r="35" spans="1:16" ht="15.75" thickBot="1" x14ac:dyDescent="0.3"/>
    <row r="36" spans="1:16" x14ac:dyDescent="0.25">
      <c r="A36" s="354" t="s">
        <v>2</v>
      </c>
      <c r="B36" s="342" t="s">
        <v>1</v>
      </c>
      <c r="C36" s="340"/>
      <c r="D36" s="342" t="s">
        <v>104</v>
      </c>
      <c r="E36" s="340"/>
      <c r="F36" s="130" t="s">
        <v>0</v>
      </c>
      <c r="H36" s="352" t="s">
        <v>19</v>
      </c>
      <c r="I36" s="353"/>
      <c r="J36" s="342" t="s">
        <v>104</v>
      </c>
      <c r="K36" s="343"/>
      <c r="L36" s="130" t="s">
        <v>0</v>
      </c>
      <c r="N36" s="350" t="s">
        <v>22</v>
      </c>
      <c r="O36" s="340"/>
      <c r="P36" s="130" t="s">
        <v>0</v>
      </c>
    </row>
    <row r="37" spans="1:16" x14ac:dyDescent="0.25">
      <c r="A37" s="355"/>
      <c r="B37" s="345" t="str">
        <f>B5</f>
        <v>jan-dez</v>
      </c>
      <c r="C37" s="347"/>
      <c r="D37" s="345" t="str">
        <f>B5</f>
        <v>jan-dez</v>
      </c>
      <c r="E37" s="347"/>
      <c r="F37" s="131" t="str">
        <f>F5</f>
        <v>2023/2022</v>
      </c>
      <c r="H37" s="348" t="str">
        <f>B5</f>
        <v>jan-dez</v>
      </c>
      <c r="I37" s="347"/>
      <c r="J37" s="345" t="str">
        <f>B5</f>
        <v>jan-dez</v>
      </c>
      <c r="K37" s="346"/>
      <c r="L37" s="131" t="str">
        <f>L5</f>
        <v>2023/2022</v>
      </c>
      <c r="N37" s="348" t="str">
        <f>B5</f>
        <v>jan-dez</v>
      </c>
      <c r="O37" s="346"/>
      <c r="P37" s="131" t="str">
        <f>P5</f>
        <v>2023/2022</v>
      </c>
    </row>
    <row r="38" spans="1:16" ht="19.5" customHeight="1" thickBot="1" x14ac:dyDescent="0.3">
      <c r="A38" s="356"/>
      <c r="B38" s="99">
        <f>B6</f>
        <v>2022</v>
      </c>
      <c r="C38" s="134">
        <f>C6</f>
        <v>2023</v>
      </c>
      <c r="D38" s="99">
        <f>B6</f>
        <v>2022</v>
      </c>
      <c r="E38" s="134">
        <f>C6</f>
        <v>2023</v>
      </c>
      <c r="F38" s="132" t="s">
        <v>1</v>
      </c>
      <c r="H38" s="25">
        <f>B6</f>
        <v>2022</v>
      </c>
      <c r="I38" s="134">
        <f>C6</f>
        <v>2023</v>
      </c>
      <c r="J38" s="99">
        <f>B6</f>
        <v>2022</v>
      </c>
      <c r="K38" s="134">
        <f>C6</f>
        <v>2023</v>
      </c>
      <c r="L38" s="259">
        <v>1000</v>
      </c>
      <c r="N38" s="25">
        <f>B6</f>
        <v>2022</v>
      </c>
      <c r="O38" s="134">
        <f>C6</f>
        <v>2023</v>
      </c>
      <c r="P38" s="132"/>
    </row>
    <row r="39" spans="1:16" ht="20.100000000000001" customHeight="1" x14ac:dyDescent="0.25">
      <c r="A39" s="38" t="s">
        <v>165</v>
      </c>
      <c r="B39" s="39">
        <v>67590.63</v>
      </c>
      <c r="C39" s="147">
        <v>65355.519999999997</v>
      </c>
      <c r="D39" s="247">
        <f t="shared" ref="D39:D61" si="11">B39/$B$62</f>
        <v>0.22705341597655762</v>
      </c>
      <c r="E39" s="246">
        <f t="shared" ref="E39:E61" si="12">C39/$C$62</f>
        <v>0.2274365145540114</v>
      </c>
      <c r="F39" s="52">
        <f>(C39-B39)/B39</f>
        <v>-3.3068340981582914E-2</v>
      </c>
      <c r="H39" s="39">
        <v>18048.012000000006</v>
      </c>
      <c r="I39" s="147">
        <v>17929.928</v>
      </c>
      <c r="J39" s="247">
        <f t="shared" ref="J39:J61" si="13">H39/$H$62</f>
        <v>0.21796901131988855</v>
      </c>
      <c r="K39" s="246">
        <f t="shared" ref="K39:K61" si="14">I39/$I$62</f>
        <v>0.21921019387000498</v>
      </c>
      <c r="L39" s="52">
        <f t="shared" ref="L39:L62" si="15">(I39-H39)/H39</f>
        <v>-6.5427704724490519E-3</v>
      </c>
      <c r="N39" s="27">
        <f t="shared" ref="N39:N62" si="16">(H39/B39)*10</f>
        <v>2.670194374575293</v>
      </c>
      <c r="O39" s="151">
        <f t="shared" ref="O39:O62" si="17">(I39/C39)*10</f>
        <v>2.7434450831391137</v>
      </c>
      <c r="P39" s="61">
        <f t="shared" si="8"/>
        <v>2.743272522078908E-2</v>
      </c>
    </row>
    <row r="40" spans="1:16" ht="20.100000000000001" customHeight="1" x14ac:dyDescent="0.25">
      <c r="A40" s="38" t="s">
        <v>160</v>
      </c>
      <c r="B40" s="19">
        <v>64885.349999999991</v>
      </c>
      <c r="C40" s="140">
        <v>49392.36</v>
      </c>
      <c r="D40" s="247">
        <f t="shared" si="11"/>
        <v>0.21796572046058055</v>
      </c>
      <c r="E40" s="215">
        <f t="shared" si="12"/>
        <v>0.17188488751978367</v>
      </c>
      <c r="F40" s="52">
        <f t="shared" ref="F40:F62" si="18">(C40-B40)/B40</f>
        <v>-0.23877485441628954</v>
      </c>
      <c r="H40" s="19">
        <v>14556.581000000002</v>
      </c>
      <c r="I40" s="140">
        <v>12582.870999999999</v>
      </c>
      <c r="J40" s="247">
        <f t="shared" si="13"/>
        <v>0.17580238581223648</v>
      </c>
      <c r="K40" s="215">
        <f t="shared" si="14"/>
        <v>0.15383740477659827</v>
      </c>
      <c r="L40" s="52">
        <f t="shared" si="15"/>
        <v>-0.13558884466070725</v>
      </c>
      <c r="N40" s="27">
        <f t="shared" si="16"/>
        <v>2.2434310672594053</v>
      </c>
      <c r="O40" s="152">
        <f t="shared" si="17"/>
        <v>2.5475338696106036</v>
      </c>
      <c r="P40" s="52">
        <f t="shared" si="8"/>
        <v>0.13555255019388354</v>
      </c>
    </row>
    <row r="41" spans="1:16" ht="20.100000000000001" customHeight="1" x14ac:dyDescent="0.25">
      <c r="A41" s="38" t="s">
        <v>169</v>
      </c>
      <c r="B41" s="19">
        <v>43714.829999999994</v>
      </c>
      <c r="C41" s="140">
        <v>47374.460000000014</v>
      </c>
      <c r="D41" s="247">
        <f t="shared" si="11"/>
        <v>0.14684877889634257</v>
      </c>
      <c r="E41" s="215">
        <f t="shared" si="12"/>
        <v>0.16486261697984247</v>
      </c>
      <c r="F41" s="52">
        <f t="shared" si="18"/>
        <v>8.3715983797718524E-2</v>
      </c>
      <c r="H41" s="19">
        <v>10299.215999999999</v>
      </c>
      <c r="I41" s="140">
        <v>11122.967999999999</v>
      </c>
      <c r="J41" s="247">
        <f t="shared" si="13"/>
        <v>0.12438544083913375</v>
      </c>
      <c r="K41" s="215">
        <f t="shared" si="14"/>
        <v>0.13598872074053289</v>
      </c>
      <c r="L41" s="52">
        <f t="shared" si="15"/>
        <v>7.9982010281170968E-2</v>
      </c>
      <c r="N41" s="27">
        <f t="shared" si="16"/>
        <v>2.3560004694059202</v>
      </c>
      <c r="O41" s="152">
        <f t="shared" si="17"/>
        <v>2.3478828043633628</v>
      </c>
      <c r="P41" s="52">
        <f t="shared" si="8"/>
        <v>-3.4455277696121668E-3</v>
      </c>
    </row>
    <row r="42" spans="1:16" ht="20.100000000000001" customHeight="1" x14ac:dyDescent="0.25">
      <c r="A42" s="38" t="s">
        <v>173</v>
      </c>
      <c r="B42" s="19">
        <v>23260</v>
      </c>
      <c r="C42" s="140">
        <v>28761.600000000006</v>
      </c>
      <c r="D42" s="247">
        <f t="shared" si="11"/>
        <v>7.8136014646034965E-2</v>
      </c>
      <c r="E42" s="215">
        <f t="shared" si="12"/>
        <v>0.10009006212477012</v>
      </c>
      <c r="F42" s="52">
        <f t="shared" si="18"/>
        <v>0.23652622527944994</v>
      </c>
      <c r="H42" s="19">
        <v>7068.0550000000021</v>
      </c>
      <c r="I42" s="140">
        <v>7407.2810000000018</v>
      </c>
      <c r="J42" s="247">
        <f t="shared" si="13"/>
        <v>8.5362141841693967E-2</v>
      </c>
      <c r="K42" s="215">
        <f t="shared" si="14"/>
        <v>9.05609606496805E-2</v>
      </c>
      <c r="L42" s="52">
        <f t="shared" si="15"/>
        <v>4.7994250186225142E-2</v>
      </c>
      <c r="N42" s="27">
        <f t="shared" si="16"/>
        <v>3.0387166809974215</v>
      </c>
      <c r="O42" s="152">
        <f t="shared" si="17"/>
        <v>2.5754064447040497</v>
      </c>
      <c r="P42" s="52">
        <f t="shared" si="8"/>
        <v>-0.15246904694691574</v>
      </c>
    </row>
    <row r="43" spans="1:16" ht="20.100000000000001" customHeight="1" x14ac:dyDescent="0.25">
      <c r="A43" s="38" t="s">
        <v>164</v>
      </c>
      <c r="B43" s="19">
        <v>13636.140000000003</v>
      </c>
      <c r="C43" s="140">
        <v>13459.480000000003</v>
      </c>
      <c r="D43" s="247">
        <f t="shared" si="11"/>
        <v>4.5807121012699202E-2</v>
      </c>
      <c r="E43" s="215">
        <f t="shared" si="12"/>
        <v>4.6838847260482763E-2</v>
      </c>
      <c r="F43" s="52">
        <f t="shared" si="18"/>
        <v>-1.2955279133244438E-2</v>
      </c>
      <c r="H43" s="19">
        <v>4717.8679999999986</v>
      </c>
      <c r="I43" s="140">
        <v>4836.8550000000005</v>
      </c>
      <c r="J43" s="247">
        <f t="shared" si="13"/>
        <v>5.6978520598154482E-2</v>
      </c>
      <c r="K43" s="215">
        <f t="shared" si="14"/>
        <v>5.9135090908959756E-2</v>
      </c>
      <c r="L43" s="52">
        <f t="shared" si="15"/>
        <v>2.5220502142069667E-2</v>
      </c>
      <c r="N43" s="27">
        <f t="shared" si="16"/>
        <v>3.4598266078230333</v>
      </c>
      <c r="O43" s="152">
        <f t="shared" si="17"/>
        <v>3.5936418048839918</v>
      </c>
      <c r="P43" s="52">
        <f t="shared" si="8"/>
        <v>3.8676850671761458E-2</v>
      </c>
    </row>
    <row r="44" spans="1:16" ht="20.100000000000001" customHeight="1" x14ac:dyDescent="0.25">
      <c r="A44" s="38" t="s">
        <v>168</v>
      </c>
      <c r="B44" s="19">
        <v>17215.419999999998</v>
      </c>
      <c r="C44" s="140">
        <v>12147.85</v>
      </c>
      <c r="D44" s="247">
        <f t="shared" si="11"/>
        <v>5.7830795754842776E-2</v>
      </c>
      <c r="E44" s="215">
        <f t="shared" si="12"/>
        <v>4.2274388809467781E-2</v>
      </c>
      <c r="F44" s="52">
        <f t="shared" si="18"/>
        <v>-0.29436226359856443</v>
      </c>
      <c r="H44" s="19">
        <v>6305.9399999999978</v>
      </c>
      <c r="I44" s="140">
        <v>4442.5189999999975</v>
      </c>
      <c r="J44" s="247">
        <f t="shared" si="13"/>
        <v>7.6157945110106137E-2</v>
      </c>
      <c r="K44" s="215">
        <f t="shared" si="14"/>
        <v>5.4313963294285401E-2</v>
      </c>
      <c r="L44" s="52">
        <f t="shared" si="15"/>
        <v>-0.29550249447346483</v>
      </c>
      <c r="N44" s="27">
        <f t="shared" si="16"/>
        <v>3.6629602995454063</v>
      </c>
      <c r="O44" s="152">
        <f t="shared" si="17"/>
        <v>3.6570413694604378</v>
      </c>
      <c r="P44" s="52">
        <f t="shared" si="8"/>
        <v>-1.6158870424293262E-3</v>
      </c>
    </row>
    <row r="45" spans="1:16" ht="20.100000000000001" customHeight="1" x14ac:dyDescent="0.25">
      <c r="A45" s="38" t="s">
        <v>171</v>
      </c>
      <c r="B45" s="19">
        <v>12141.5</v>
      </c>
      <c r="C45" s="140">
        <v>12273.580000000005</v>
      </c>
      <c r="D45" s="247">
        <f t="shared" si="11"/>
        <v>4.0786260611557761E-2</v>
      </c>
      <c r="E45" s="215">
        <f t="shared" si="12"/>
        <v>4.2711927872348419E-2</v>
      </c>
      <c r="F45" s="52">
        <f t="shared" si="18"/>
        <v>1.0878392290903545E-2</v>
      </c>
      <c r="H45" s="19">
        <v>4199.8360000000002</v>
      </c>
      <c r="I45" s="140">
        <v>4360.0239999999994</v>
      </c>
      <c r="J45" s="247">
        <f t="shared" si="13"/>
        <v>5.0722157134296848E-2</v>
      </c>
      <c r="K45" s="215">
        <f t="shared" si="14"/>
        <v>5.3305384512301136E-2</v>
      </c>
      <c r="L45" s="52">
        <f t="shared" si="15"/>
        <v>3.814148933434524E-2</v>
      </c>
      <c r="N45" s="27">
        <f t="shared" si="16"/>
        <v>3.4590750730964048</v>
      </c>
      <c r="O45" s="152">
        <f t="shared" si="17"/>
        <v>3.5523653245426337</v>
      </c>
      <c r="P45" s="52">
        <f t="shared" si="8"/>
        <v>2.6969709958540936E-2</v>
      </c>
    </row>
    <row r="46" spans="1:16" ht="20.100000000000001" customHeight="1" x14ac:dyDescent="0.25">
      <c r="A46" s="38" t="s">
        <v>178</v>
      </c>
      <c r="B46" s="19">
        <v>9220.4800000000032</v>
      </c>
      <c r="C46" s="140">
        <v>8153.8300000000017</v>
      </c>
      <c r="D46" s="247">
        <f t="shared" si="11"/>
        <v>3.0973841802384897E-2</v>
      </c>
      <c r="E46" s="215">
        <f t="shared" si="12"/>
        <v>2.8375241685261402E-2</v>
      </c>
      <c r="F46" s="52">
        <f t="shared" si="18"/>
        <v>-0.11568269764697728</v>
      </c>
      <c r="H46" s="19">
        <v>3723.5889999999999</v>
      </c>
      <c r="I46" s="140">
        <v>3561.0549999999998</v>
      </c>
      <c r="J46" s="247">
        <f t="shared" si="13"/>
        <v>4.4970438455582372E-2</v>
      </c>
      <c r="K46" s="215">
        <f t="shared" si="14"/>
        <v>4.3537238796037027E-2</v>
      </c>
      <c r="L46" s="52">
        <f t="shared" si="15"/>
        <v>-4.3649822791935446E-2</v>
      </c>
      <c r="N46" s="27">
        <f t="shared" si="16"/>
        <v>4.0383895415423048</v>
      </c>
      <c r="O46" s="152">
        <f t="shared" si="17"/>
        <v>4.3673402560514498</v>
      </c>
      <c r="P46" s="52">
        <f t="shared" si="8"/>
        <v>8.1455914820816225E-2</v>
      </c>
    </row>
    <row r="47" spans="1:16" ht="20.100000000000001" customHeight="1" x14ac:dyDescent="0.25">
      <c r="A47" s="38" t="s">
        <v>181</v>
      </c>
      <c r="B47" s="19">
        <v>7842.2700000000032</v>
      </c>
      <c r="C47" s="140">
        <v>10592.130000000005</v>
      </c>
      <c r="D47" s="247">
        <f t="shared" si="11"/>
        <v>2.6344098176189202E-2</v>
      </c>
      <c r="E47" s="215">
        <f t="shared" si="12"/>
        <v>3.6860499754312749E-2</v>
      </c>
      <c r="F47" s="52">
        <f t="shared" si="18"/>
        <v>0.35064592267289962</v>
      </c>
      <c r="H47" s="19">
        <v>2374.6550000000007</v>
      </c>
      <c r="I47" s="140">
        <v>3528.6849999999999</v>
      </c>
      <c r="J47" s="247">
        <f t="shared" si="13"/>
        <v>2.8679125577699631E-2</v>
      </c>
      <c r="K47" s="215">
        <f t="shared" si="14"/>
        <v>4.3141485172510367E-2</v>
      </c>
      <c r="L47" s="52">
        <f t="shared" si="15"/>
        <v>0.48597796311464148</v>
      </c>
      <c r="N47" s="27">
        <f t="shared" si="16"/>
        <v>3.0280199483057837</v>
      </c>
      <c r="O47" s="152">
        <f t="shared" si="17"/>
        <v>3.3314215365559132</v>
      </c>
      <c r="P47" s="52">
        <f t="shared" si="8"/>
        <v>0.10019801501634315</v>
      </c>
    </row>
    <row r="48" spans="1:16" ht="20.100000000000001" customHeight="1" x14ac:dyDescent="0.25">
      <c r="A48" s="38" t="s">
        <v>177</v>
      </c>
      <c r="B48" s="19">
        <v>11889.539999999997</v>
      </c>
      <c r="C48" s="140">
        <v>11690.720000000001</v>
      </c>
      <c r="D48" s="247">
        <f t="shared" si="11"/>
        <v>3.9939865501918241E-2</v>
      </c>
      <c r="E48" s="215">
        <f t="shared" si="12"/>
        <v>4.068358127097562E-2</v>
      </c>
      <c r="F48" s="52">
        <f t="shared" si="18"/>
        <v>-1.6722261752767233E-2</v>
      </c>
      <c r="H48" s="19">
        <v>3540.101999999999</v>
      </c>
      <c r="I48" s="140">
        <v>3393.3210000000004</v>
      </c>
      <c r="J48" s="247">
        <f t="shared" si="13"/>
        <v>4.275443372442126E-2</v>
      </c>
      <c r="K48" s="215">
        <f t="shared" si="14"/>
        <v>4.1486533257309187E-2</v>
      </c>
      <c r="L48" s="52">
        <f t="shared" si="15"/>
        <v>-4.1462364643730217E-2</v>
      </c>
      <c r="N48" s="27">
        <f t="shared" si="16"/>
        <v>2.9774928214211815</v>
      </c>
      <c r="O48" s="152">
        <f t="shared" si="17"/>
        <v>2.9025765735557774</v>
      </c>
      <c r="P48" s="52">
        <f t="shared" si="8"/>
        <v>-2.5160849197159794E-2</v>
      </c>
    </row>
    <row r="49" spans="1:16" ht="20.100000000000001" customHeight="1" x14ac:dyDescent="0.25">
      <c r="A49" s="38" t="s">
        <v>172</v>
      </c>
      <c r="B49" s="19">
        <v>4682.9099999999989</v>
      </c>
      <c r="C49" s="140">
        <v>6826.7500000000009</v>
      </c>
      <c r="D49" s="247">
        <f t="shared" si="11"/>
        <v>1.5731037160191894E-2</v>
      </c>
      <c r="E49" s="215">
        <f t="shared" si="12"/>
        <v>2.3757017398554823E-2</v>
      </c>
      <c r="F49" s="52">
        <f t="shared" si="18"/>
        <v>0.45780081188833494</v>
      </c>
      <c r="H49" s="19">
        <v>2043.2669999999998</v>
      </c>
      <c r="I49" s="140">
        <v>2544.694</v>
      </c>
      <c r="J49" s="247">
        <f t="shared" si="13"/>
        <v>2.4676894488576056E-2</v>
      </c>
      <c r="K49" s="215">
        <f t="shared" si="14"/>
        <v>3.1111271895784436E-2</v>
      </c>
      <c r="L49" s="52">
        <f t="shared" si="15"/>
        <v>0.24540454086519295</v>
      </c>
      <c r="N49" s="27">
        <f t="shared" si="16"/>
        <v>4.3632420866512494</v>
      </c>
      <c r="O49" s="152">
        <f t="shared" si="17"/>
        <v>3.7275335994433654</v>
      </c>
      <c r="P49" s="52">
        <f t="shared" si="8"/>
        <v>-0.14569635940044406</v>
      </c>
    </row>
    <row r="50" spans="1:16" ht="20.100000000000001" customHeight="1" x14ac:dyDescent="0.25">
      <c r="A50" s="38" t="s">
        <v>185</v>
      </c>
      <c r="B50" s="19">
        <v>8323.2800000000007</v>
      </c>
      <c r="C50" s="140">
        <v>9688.3799999999992</v>
      </c>
      <c r="D50" s="247">
        <f t="shared" si="11"/>
        <v>2.7959928116210227E-2</v>
      </c>
      <c r="E50" s="215">
        <f t="shared" si="12"/>
        <v>3.3715459365556158E-2</v>
      </c>
      <c r="F50" s="52">
        <f t="shared" si="18"/>
        <v>0.16400986149690969</v>
      </c>
      <c r="H50" s="19">
        <v>1826.6750000000002</v>
      </c>
      <c r="I50" s="140">
        <v>2156.8320000000003</v>
      </c>
      <c r="J50" s="247">
        <f t="shared" si="13"/>
        <v>2.206107485704006E-2</v>
      </c>
      <c r="K50" s="215">
        <f t="shared" si="14"/>
        <v>2.6369295005815453E-2</v>
      </c>
      <c r="L50" s="52">
        <f t="shared" si="15"/>
        <v>0.18074205865849158</v>
      </c>
      <c r="N50" s="27">
        <f t="shared" si="16"/>
        <v>2.1946576349708287</v>
      </c>
      <c r="O50" s="152">
        <f t="shared" si="17"/>
        <v>2.2262050002167548</v>
      </c>
      <c r="P50" s="52">
        <f t="shared" si="8"/>
        <v>1.4374618046675645E-2</v>
      </c>
    </row>
    <row r="51" spans="1:16" ht="20.100000000000001" customHeight="1" x14ac:dyDescent="0.25">
      <c r="A51" s="38" t="s">
        <v>189</v>
      </c>
      <c r="B51" s="19">
        <v>3999.44</v>
      </c>
      <c r="C51" s="140">
        <v>2477.9100000000003</v>
      </c>
      <c r="D51" s="247">
        <f t="shared" si="11"/>
        <v>1.3435094686841705E-2</v>
      </c>
      <c r="E51" s="215">
        <f t="shared" si="12"/>
        <v>8.623100447805029E-3</v>
      </c>
      <c r="F51" s="52">
        <f t="shared" si="18"/>
        <v>-0.38043576100654086</v>
      </c>
      <c r="H51" s="19">
        <v>958.25700000000006</v>
      </c>
      <c r="I51" s="140">
        <v>743.48500000000024</v>
      </c>
      <c r="J51" s="247">
        <f t="shared" si="13"/>
        <v>1.157303812078374E-2</v>
      </c>
      <c r="K51" s="215">
        <f t="shared" si="14"/>
        <v>9.0898017543316802E-3</v>
      </c>
      <c r="L51" s="52">
        <f t="shared" si="15"/>
        <v>-0.22412776530721906</v>
      </c>
      <c r="N51" s="27">
        <f t="shared" si="16"/>
        <v>2.3959779369111676</v>
      </c>
      <c r="O51" s="152">
        <f t="shared" si="17"/>
        <v>3.0004519938173706</v>
      </c>
      <c r="P51" s="52">
        <f t="shared" si="8"/>
        <v>0.25228698795343468</v>
      </c>
    </row>
    <row r="52" spans="1:16" ht="20.100000000000001" customHeight="1" x14ac:dyDescent="0.25">
      <c r="A52" s="38" t="s">
        <v>190</v>
      </c>
      <c r="B52" s="19">
        <v>2203.3799999999997</v>
      </c>
      <c r="C52" s="140">
        <v>2647.4599999999996</v>
      </c>
      <c r="D52" s="247">
        <f t="shared" si="11"/>
        <v>7.4016909695090493E-3</v>
      </c>
      <c r="E52" s="215">
        <f t="shared" si="12"/>
        <v>9.2131326446666332E-3</v>
      </c>
      <c r="F52" s="52">
        <f t="shared" si="18"/>
        <v>0.20154489920031951</v>
      </c>
      <c r="H52" s="19">
        <v>604.90299999999991</v>
      </c>
      <c r="I52" s="140">
        <v>727.55299999999977</v>
      </c>
      <c r="J52" s="247">
        <f t="shared" si="13"/>
        <v>7.3055197910126875E-3</v>
      </c>
      <c r="K52" s="215">
        <f t="shared" si="14"/>
        <v>8.8950181049641513E-3</v>
      </c>
      <c r="L52" s="52">
        <f t="shared" si="15"/>
        <v>0.20275978132031067</v>
      </c>
      <c r="N52" s="27">
        <f t="shared" si="16"/>
        <v>2.7453412484455701</v>
      </c>
      <c r="O52" s="152">
        <f t="shared" si="17"/>
        <v>2.7481170631473177</v>
      </c>
      <c r="P52" s="52">
        <f t="shared" si="8"/>
        <v>1.011100060263647E-3</v>
      </c>
    </row>
    <row r="53" spans="1:16" ht="20.100000000000001" customHeight="1" x14ac:dyDescent="0.25">
      <c r="A53" s="38" t="s">
        <v>187</v>
      </c>
      <c r="B53" s="19">
        <v>1283.4700000000003</v>
      </c>
      <c r="C53" s="140">
        <v>1895.98</v>
      </c>
      <c r="D53" s="247">
        <f t="shared" si="11"/>
        <v>4.3114888528695836E-3</v>
      </c>
      <c r="E53" s="215">
        <f t="shared" si="12"/>
        <v>6.5979902365418345E-3</v>
      </c>
      <c r="F53" s="52">
        <f t="shared" si="18"/>
        <v>0.47722969761661715</v>
      </c>
      <c r="H53" s="19">
        <v>542.84199999999998</v>
      </c>
      <c r="I53" s="140">
        <v>677.95399999999984</v>
      </c>
      <c r="J53" s="247">
        <f t="shared" si="13"/>
        <v>6.5559981920951119E-3</v>
      </c>
      <c r="K53" s="215">
        <f t="shared" si="14"/>
        <v>8.2886237900645955E-3</v>
      </c>
      <c r="L53" s="52">
        <f t="shared" si="15"/>
        <v>0.24889746924519446</v>
      </c>
      <c r="N53" s="27">
        <f t="shared" si="16"/>
        <v>4.2294872494098019</v>
      </c>
      <c r="O53" s="152">
        <f t="shared" si="17"/>
        <v>3.5757444698783738</v>
      </c>
      <c r="P53" s="52">
        <f t="shared" si="8"/>
        <v>-0.15456785680643764</v>
      </c>
    </row>
    <row r="54" spans="1:16" ht="20.100000000000001" customHeight="1" x14ac:dyDescent="0.25">
      <c r="A54" s="38" t="s">
        <v>183</v>
      </c>
      <c r="B54" s="19">
        <v>2458.0499999999997</v>
      </c>
      <c r="C54" s="140">
        <v>1712.4799999999998</v>
      </c>
      <c r="D54" s="247">
        <f t="shared" si="11"/>
        <v>8.257189630296053E-3</v>
      </c>
      <c r="E54" s="215">
        <f t="shared" si="12"/>
        <v>5.9594121880363502E-3</v>
      </c>
      <c r="F54" s="52">
        <f>(C54-B54)/B54</f>
        <v>-0.30331767051117758</v>
      </c>
      <c r="H54" s="19">
        <v>792.38800000000003</v>
      </c>
      <c r="I54" s="140">
        <v>639.59300000000007</v>
      </c>
      <c r="J54" s="247">
        <f t="shared" si="13"/>
        <v>9.5698090704806598E-3</v>
      </c>
      <c r="K54" s="215">
        <f t="shared" si="14"/>
        <v>7.8196245700427863E-3</v>
      </c>
      <c r="L54" s="52">
        <f t="shared" si="15"/>
        <v>-0.19282851330408834</v>
      </c>
      <c r="N54" s="27">
        <f t="shared" si="16"/>
        <v>3.2236447590569766</v>
      </c>
      <c r="O54" s="152">
        <f t="shared" si="17"/>
        <v>3.7348932542277873</v>
      </c>
      <c r="P54" s="52">
        <f t="shared" si="8"/>
        <v>0.15859331079655561</v>
      </c>
    </row>
    <row r="55" spans="1:16" ht="20.100000000000001" customHeight="1" x14ac:dyDescent="0.25">
      <c r="A55" s="38" t="s">
        <v>191</v>
      </c>
      <c r="B55" s="19">
        <v>1004.8499999999999</v>
      </c>
      <c r="C55" s="140">
        <v>732.7399999999999</v>
      </c>
      <c r="D55" s="247">
        <f t="shared" si="11"/>
        <v>3.3755362991000955E-3</v>
      </c>
      <c r="E55" s="215">
        <f t="shared" si="12"/>
        <v>2.5499274074218415E-3</v>
      </c>
      <c r="F55" s="52">
        <f>(C55-B55)/B55</f>
        <v>-0.27079663631387774</v>
      </c>
      <c r="H55" s="19">
        <v>437.40800000000002</v>
      </c>
      <c r="I55" s="140">
        <v>322.428</v>
      </c>
      <c r="J55" s="247">
        <f t="shared" si="13"/>
        <v>5.2826532530790525E-3</v>
      </c>
      <c r="K55" s="215">
        <f t="shared" si="14"/>
        <v>3.9419848417192732E-3</v>
      </c>
      <c r="L55" s="52">
        <f t="shared" si="15"/>
        <v>-0.26286670568439535</v>
      </c>
      <c r="N55" s="27">
        <f t="shared" ref="N55:N56" si="19">(H55/B55)*10</f>
        <v>4.352968104692243</v>
      </c>
      <c r="O55" s="152">
        <f t="shared" ref="O55:O56" si="20">(I55/C55)*10</f>
        <v>4.4003057018860723</v>
      </c>
      <c r="P55" s="52">
        <f t="shared" ref="P55:P56" si="21">(O55-N55)/N55</f>
        <v>1.0874786135648937E-2</v>
      </c>
    </row>
    <row r="56" spans="1:16" ht="20.100000000000001" customHeight="1" x14ac:dyDescent="0.25">
      <c r="A56" s="38" t="s">
        <v>188</v>
      </c>
      <c r="B56" s="19">
        <v>689.54999999999984</v>
      </c>
      <c r="C56" s="140">
        <v>605.2600000000001</v>
      </c>
      <c r="D56" s="247">
        <f t="shared" si="11"/>
        <v>2.3163666766626567E-3</v>
      </c>
      <c r="E56" s="215">
        <f t="shared" si="12"/>
        <v>2.1062983631522018E-3</v>
      </c>
      <c r="F56" s="52">
        <f t="shared" si="18"/>
        <v>-0.12223914146907368</v>
      </c>
      <c r="H56" s="19">
        <v>256.39299999999997</v>
      </c>
      <c r="I56" s="140">
        <v>215.34600000000003</v>
      </c>
      <c r="J56" s="247">
        <f t="shared" si="13"/>
        <v>3.0965033001607136E-3</v>
      </c>
      <c r="K56" s="215">
        <f t="shared" si="14"/>
        <v>2.6328069141789137E-3</v>
      </c>
      <c r="L56" s="52">
        <f t="shared" si="15"/>
        <v>-0.16009407433120226</v>
      </c>
      <c r="N56" s="27">
        <f t="shared" si="19"/>
        <v>3.7182655354941634</v>
      </c>
      <c r="O56" s="152">
        <f t="shared" si="20"/>
        <v>3.5579089977860749</v>
      </c>
      <c r="P56" s="52">
        <f t="shared" si="21"/>
        <v>-4.3126704152068256E-2</v>
      </c>
    </row>
    <row r="57" spans="1:16" ht="20.100000000000001" customHeight="1" x14ac:dyDescent="0.25">
      <c r="A57" s="38" t="s">
        <v>192</v>
      </c>
      <c r="B57" s="19">
        <v>795.36</v>
      </c>
      <c r="C57" s="140">
        <v>641.70000000000005</v>
      </c>
      <c r="D57" s="247">
        <f t="shared" si="11"/>
        <v>2.6718082806909014E-3</v>
      </c>
      <c r="E57" s="215">
        <f t="shared" si="12"/>
        <v>2.2331091756183584E-3</v>
      </c>
      <c r="F57" s="52">
        <f t="shared" ref="F57:F58" si="22">(C57-B57)/B57</f>
        <v>-0.19319553409776702</v>
      </c>
      <c r="H57" s="19">
        <v>129.93299999999999</v>
      </c>
      <c r="I57" s="140">
        <v>154.80700000000004</v>
      </c>
      <c r="J57" s="247">
        <f t="shared" si="13"/>
        <v>1.5692236656218461E-3</v>
      </c>
      <c r="K57" s="215">
        <f t="shared" si="14"/>
        <v>1.8926608340219698E-3</v>
      </c>
      <c r="L57" s="52">
        <f t="shared" si="15"/>
        <v>0.19143712528764867</v>
      </c>
      <c r="N57" s="27">
        <f t="shared" si="16"/>
        <v>1.6336375980687989</v>
      </c>
      <c r="O57" s="152">
        <f t="shared" si="17"/>
        <v>2.4124513012311057</v>
      </c>
      <c r="P57" s="52">
        <f t="shared" ref="P57:P58" si="23">(O57-N57)/N57</f>
        <v>0.47673590769640689</v>
      </c>
    </row>
    <row r="58" spans="1:16" ht="20.100000000000001" customHeight="1" x14ac:dyDescent="0.25">
      <c r="A58" s="38" t="s">
        <v>186</v>
      </c>
      <c r="B58" s="19">
        <v>191.37999999999997</v>
      </c>
      <c r="C58" s="140">
        <v>183.86999999999998</v>
      </c>
      <c r="D58" s="247">
        <f t="shared" si="11"/>
        <v>6.4289211018736753E-4</v>
      </c>
      <c r="E58" s="215">
        <f t="shared" si="12"/>
        <v>6.3986564457058981E-4</v>
      </c>
      <c r="F58" s="52">
        <f t="shared" si="22"/>
        <v>-3.9241300031351199E-2</v>
      </c>
      <c r="H58" s="19">
        <v>95.753</v>
      </c>
      <c r="I58" s="140">
        <v>104.68300000000001</v>
      </c>
      <c r="J58" s="247">
        <f t="shared" si="13"/>
        <v>1.1564258014075612E-3</v>
      </c>
      <c r="K58" s="215">
        <f t="shared" si="14"/>
        <v>1.279847901502657E-3</v>
      </c>
      <c r="L58" s="52">
        <f t="shared" si="15"/>
        <v>9.3260785562854498E-2</v>
      </c>
      <c r="N58" s="27">
        <f t="shared" si="16"/>
        <v>5.0032918800292627</v>
      </c>
      <c r="O58" s="152">
        <f t="shared" si="17"/>
        <v>5.6933159297329645</v>
      </c>
      <c r="P58" s="52">
        <f t="shared" si="23"/>
        <v>0.13791401066524747</v>
      </c>
    </row>
    <row r="59" spans="1:16" ht="20.100000000000001" customHeight="1" x14ac:dyDescent="0.25">
      <c r="A59" s="38" t="s">
        <v>194</v>
      </c>
      <c r="B59" s="19">
        <v>158.5</v>
      </c>
      <c r="C59" s="140">
        <v>247.48000000000005</v>
      </c>
      <c r="D59" s="247">
        <f t="shared" si="11"/>
        <v>5.3244016858970515E-4</v>
      </c>
      <c r="E59" s="215">
        <f t="shared" si="12"/>
        <v>8.6122776808794047E-4</v>
      </c>
      <c r="F59" s="52">
        <f t="shared" ref="F59:F60" si="24">(C59-B59)/B59</f>
        <v>0.56138801261829685</v>
      </c>
      <c r="H59" s="19">
        <v>49.036999999999992</v>
      </c>
      <c r="I59" s="140">
        <v>97.307000000000016</v>
      </c>
      <c r="J59" s="247">
        <f t="shared" si="13"/>
        <v>5.9222846306248959E-4</v>
      </c>
      <c r="K59" s="215">
        <f t="shared" si="14"/>
        <v>1.1896693804296691E-3</v>
      </c>
      <c r="L59" s="52">
        <f t="shared" si="15"/>
        <v>0.98435874951567248</v>
      </c>
      <c r="N59" s="27">
        <f t="shared" si="16"/>
        <v>3.0938170347003151</v>
      </c>
      <c r="O59" s="152">
        <f t="shared" si="17"/>
        <v>3.9319136899951515</v>
      </c>
      <c r="P59" s="52">
        <f t="shared" ref="P59" si="25">(O59-N59)/N59</f>
        <v>0.27089405931078897</v>
      </c>
    </row>
    <row r="60" spans="1:16" ht="20.100000000000001" customHeight="1" x14ac:dyDescent="0.25">
      <c r="A60" s="38" t="s">
        <v>213</v>
      </c>
      <c r="B60" s="19">
        <v>265.20000000000005</v>
      </c>
      <c r="C60" s="140">
        <v>184.92000000000002</v>
      </c>
      <c r="D60" s="247">
        <f t="shared" si="11"/>
        <v>8.9087149974756983E-4</v>
      </c>
      <c r="E60" s="215">
        <f t="shared" si="12"/>
        <v>6.435196334040001E-4</v>
      </c>
      <c r="F60" s="52">
        <f t="shared" si="24"/>
        <v>-0.30271493212669687</v>
      </c>
      <c r="H60" s="19">
        <v>91.10299999999998</v>
      </c>
      <c r="I60" s="140">
        <v>76.362000000000009</v>
      </c>
      <c r="J60" s="247">
        <f t="shared" si="13"/>
        <v>1.100266934567408E-3</v>
      </c>
      <c r="K60" s="215">
        <f t="shared" si="14"/>
        <v>9.3359710224722163E-4</v>
      </c>
      <c r="L60" s="52">
        <f t="shared" si="15"/>
        <v>-0.16180586808337788</v>
      </c>
      <c r="N60" s="27">
        <f t="shared" ref="N60" si="26">(H60/B60)*10</f>
        <v>3.4352564102564087</v>
      </c>
      <c r="O60" s="152">
        <f t="shared" ref="O60" si="27">(I60/C60)*10</f>
        <v>4.1294613887086307</v>
      </c>
      <c r="P60" s="52">
        <f t="shared" ref="P60" si="28">(O60-N60)/N60</f>
        <v>0.20208243448133359</v>
      </c>
    </row>
    <row r="61" spans="1:16" ht="20.100000000000001" customHeight="1" thickBot="1" x14ac:dyDescent="0.3">
      <c r="A61" s="8" t="s">
        <v>17</v>
      </c>
      <c r="B61" s="19">
        <f>B62-SUM(B39:B60)</f>
        <v>234.50000000005821</v>
      </c>
      <c r="C61" s="140">
        <f>C62-SUM(C39:C60)</f>
        <v>310.7400000001071</v>
      </c>
      <c r="D61" s="247">
        <f t="shared" si="11"/>
        <v>7.8774270999568987E-4</v>
      </c>
      <c r="E61" s="215">
        <f t="shared" si="12"/>
        <v>1.0813718953278601E-3</v>
      </c>
      <c r="F61" s="52">
        <f t="shared" si="18"/>
        <v>0.3251172707890404</v>
      </c>
      <c r="H61" s="19">
        <f>H62-SUM(H39:H60)</f>
        <v>139.00299999996787</v>
      </c>
      <c r="I61" s="140">
        <f>I62-SUM(I39:I60)</f>
        <v>166.762000000017</v>
      </c>
      <c r="J61" s="247">
        <f t="shared" si="13"/>
        <v>1.6787636488989177E-3</v>
      </c>
      <c r="K61" s="215">
        <f t="shared" si="14"/>
        <v>2.038821926677759E-3</v>
      </c>
      <c r="L61" s="52">
        <f t="shared" si="15"/>
        <v>0.19970072588401361</v>
      </c>
      <c r="N61" s="27">
        <f t="shared" si="16"/>
        <v>5.9276332622572872</v>
      </c>
      <c r="O61" s="152">
        <f t="shared" si="17"/>
        <v>5.3666087404247769</v>
      </c>
      <c r="P61" s="52">
        <f t="shared" si="8"/>
        <v>-9.464561942532658E-2</v>
      </c>
    </row>
    <row r="62" spans="1:16" ht="26.25" customHeight="1" thickBot="1" x14ac:dyDescent="0.3">
      <c r="A62" s="12" t="s">
        <v>18</v>
      </c>
      <c r="B62" s="17">
        <v>297686.02999999997</v>
      </c>
      <c r="C62" s="145">
        <v>287357.20000000013</v>
      </c>
      <c r="D62" s="253">
        <f>SUM(D39:D61)</f>
        <v>1.0000000000000002</v>
      </c>
      <c r="E62" s="254">
        <f>SUM(E39:E61)</f>
        <v>1</v>
      </c>
      <c r="F62" s="57">
        <f t="shared" si="18"/>
        <v>-3.4697059851951546E-2</v>
      </c>
      <c r="G62" s="1"/>
      <c r="H62" s="17">
        <v>82800.815999999992</v>
      </c>
      <c r="I62" s="145">
        <v>81793.313000000009</v>
      </c>
      <c r="J62" s="253">
        <f>SUM(J39:J61)</f>
        <v>0.99999999999999956</v>
      </c>
      <c r="K62" s="254">
        <f>SUM(K39:K61)</f>
        <v>1</v>
      </c>
      <c r="L62" s="57">
        <f t="shared" si="15"/>
        <v>-1.2167790713559907E-2</v>
      </c>
      <c r="M62" s="1"/>
      <c r="N62" s="29">
        <f t="shared" si="16"/>
        <v>2.7814814151675171</v>
      </c>
      <c r="O62" s="146">
        <f t="shared" si="17"/>
        <v>2.8463985938058962</v>
      </c>
      <c r="P62" s="57">
        <f t="shared" si="8"/>
        <v>2.33390661121744E-2</v>
      </c>
    </row>
    <row r="64" spans="1:16" ht="15.75" thickBot="1" x14ac:dyDescent="0.3"/>
    <row r="65" spans="1:16" x14ac:dyDescent="0.25">
      <c r="A65" s="354" t="s">
        <v>15</v>
      </c>
      <c r="B65" s="342" t="s">
        <v>1</v>
      </c>
      <c r="C65" s="340"/>
      <c r="D65" s="342" t="s">
        <v>104</v>
      </c>
      <c r="E65" s="340"/>
      <c r="F65" s="130" t="s">
        <v>0</v>
      </c>
      <c r="H65" s="352" t="s">
        <v>19</v>
      </c>
      <c r="I65" s="353"/>
      <c r="J65" s="342" t="s">
        <v>104</v>
      </c>
      <c r="K65" s="343"/>
      <c r="L65" s="130" t="s">
        <v>0</v>
      </c>
      <c r="N65" s="350" t="s">
        <v>22</v>
      </c>
      <c r="O65" s="340"/>
      <c r="P65" s="130" t="s">
        <v>0</v>
      </c>
    </row>
    <row r="66" spans="1:16" x14ac:dyDescent="0.25">
      <c r="A66" s="355"/>
      <c r="B66" s="345" t="str">
        <f>B5</f>
        <v>jan-dez</v>
      </c>
      <c r="C66" s="347"/>
      <c r="D66" s="345" t="str">
        <f>B5</f>
        <v>jan-dez</v>
      </c>
      <c r="E66" s="347"/>
      <c r="F66" s="131" t="str">
        <f>F37</f>
        <v>2023/2022</v>
      </c>
      <c r="H66" s="348" t="str">
        <f>B5</f>
        <v>jan-dez</v>
      </c>
      <c r="I66" s="347"/>
      <c r="J66" s="345" t="str">
        <f>B5</f>
        <v>jan-dez</v>
      </c>
      <c r="K66" s="346"/>
      <c r="L66" s="131" t="str">
        <f>L37</f>
        <v>2023/2022</v>
      </c>
      <c r="N66" s="348" t="str">
        <f>B5</f>
        <v>jan-dez</v>
      </c>
      <c r="O66" s="346"/>
      <c r="P66" s="131" t="str">
        <f>P37</f>
        <v>2023/2022</v>
      </c>
    </row>
    <row r="67" spans="1:16" ht="19.5" customHeight="1" thickBot="1" x14ac:dyDescent="0.3">
      <c r="A67" s="356"/>
      <c r="B67" s="99">
        <f>B6</f>
        <v>2022</v>
      </c>
      <c r="C67" s="134">
        <f>C6</f>
        <v>2023</v>
      </c>
      <c r="D67" s="99">
        <f>B6</f>
        <v>2022</v>
      </c>
      <c r="E67" s="134">
        <f>C6</f>
        <v>2023</v>
      </c>
      <c r="F67" s="132" t="s">
        <v>1</v>
      </c>
      <c r="H67" s="25">
        <f>B6</f>
        <v>2022</v>
      </c>
      <c r="I67" s="134">
        <f>C6</f>
        <v>2023</v>
      </c>
      <c r="J67" s="99">
        <f>B6</f>
        <v>2022</v>
      </c>
      <c r="K67" s="134">
        <f>C6</f>
        <v>2023</v>
      </c>
      <c r="L67" s="259">
        <v>1000</v>
      </c>
      <c r="N67" s="25">
        <f>B6</f>
        <v>2022</v>
      </c>
      <c r="O67" s="134">
        <f>C6</f>
        <v>2023</v>
      </c>
      <c r="P67" s="132"/>
    </row>
    <row r="68" spans="1:16" ht="20.100000000000001" customHeight="1" x14ac:dyDescent="0.25">
      <c r="A68" s="38" t="s">
        <v>163</v>
      </c>
      <c r="B68" s="39">
        <v>68586.509999999966</v>
      </c>
      <c r="C68" s="147">
        <v>79277.950000000012</v>
      </c>
      <c r="D68" s="247">
        <f>B68/$B$96</f>
        <v>0.17210601456940616</v>
      </c>
      <c r="E68" s="246">
        <f>C68/$C$96</f>
        <v>0.1909071473746892</v>
      </c>
      <c r="F68" s="61">
        <f t="shared" ref="F68:F75" si="29">(C68-B68)/B68</f>
        <v>0.15588254891523204</v>
      </c>
      <c r="H68" s="19">
        <v>29889.856999999985</v>
      </c>
      <c r="I68" s="147">
        <v>34013.774000000019</v>
      </c>
      <c r="J68" s="245">
        <f>H68/$H$96</f>
        <v>0.1913890951235247</v>
      </c>
      <c r="K68" s="246">
        <f>I68/$I$96</f>
        <v>0.2077309389733516</v>
      </c>
      <c r="L68" s="61">
        <f t="shared" ref="L68:L96" si="30">(I68-H68)/H68</f>
        <v>0.13797044930660043</v>
      </c>
      <c r="N68" s="41">
        <f t="shared" ref="N68:N96" si="31">(H68/B68)*10</f>
        <v>4.357978996161199</v>
      </c>
      <c r="O68" s="149">
        <f t="shared" ref="O68:O96" si="32">(I68/C68)*10</f>
        <v>4.2904457040072321</v>
      </c>
      <c r="P68" s="61">
        <f t="shared" si="8"/>
        <v>-1.5496470316505593E-2</v>
      </c>
    </row>
    <row r="69" spans="1:16" ht="20.100000000000001" customHeight="1" x14ac:dyDescent="0.25">
      <c r="A69" s="38" t="s">
        <v>161</v>
      </c>
      <c r="B69" s="19">
        <v>94329.48000000001</v>
      </c>
      <c r="C69" s="140">
        <v>88651.959999999977</v>
      </c>
      <c r="D69" s="247">
        <f t="shared" ref="D69:D95" si="33">B69/$B$96</f>
        <v>0.23670355670822901</v>
      </c>
      <c r="E69" s="215">
        <f t="shared" ref="E69:E95" si="34">C69/$C$96</f>
        <v>0.21348045443625932</v>
      </c>
      <c r="F69" s="52">
        <f t="shared" si="29"/>
        <v>-6.0188182951925871E-2</v>
      </c>
      <c r="H69" s="19">
        <v>33243.919000000002</v>
      </c>
      <c r="I69" s="140">
        <v>32720.54199999999</v>
      </c>
      <c r="J69" s="214">
        <f t="shared" ref="J69:J96" si="35">H69/$H$96</f>
        <v>0.21286564120295903</v>
      </c>
      <c r="K69" s="215">
        <f t="shared" ref="K69:K96" si="36">I69/$I$96</f>
        <v>0.19983283576168237</v>
      </c>
      <c r="L69" s="52">
        <f t="shared" si="30"/>
        <v>-1.5743540946541571E-2</v>
      </c>
      <c r="N69" s="40">
        <f t="shared" si="31"/>
        <v>3.5242343114792956</v>
      </c>
      <c r="O69" s="143">
        <f t="shared" si="32"/>
        <v>3.69089888142349</v>
      </c>
      <c r="P69" s="52">
        <f t="shared" si="8"/>
        <v>4.7291001452805521E-2</v>
      </c>
    </row>
    <row r="70" spans="1:16" ht="20.100000000000001" customHeight="1" x14ac:dyDescent="0.25">
      <c r="A70" s="38" t="s">
        <v>166</v>
      </c>
      <c r="B70" s="19">
        <v>60070.749999999985</v>
      </c>
      <c r="C70" s="140">
        <v>56414.090000000004</v>
      </c>
      <c r="D70" s="247">
        <f t="shared" si="33"/>
        <v>0.15073718395490829</v>
      </c>
      <c r="E70" s="215">
        <f t="shared" si="34"/>
        <v>0.13584928714275507</v>
      </c>
      <c r="F70" s="52">
        <f t="shared" si="29"/>
        <v>-6.0872554446215213E-2</v>
      </c>
      <c r="H70" s="19">
        <v>24418.833000000002</v>
      </c>
      <c r="I70" s="140">
        <v>23513.023000000001</v>
      </c>
      <c r="J70" s="214">
        <f t="shared" si="35"/>
        <v>0.15635733392242279</v>
      </c>
      <c r="K70" s="215">
        <f t="shared" si="36"/>
        <v>0.14360012934442412</v>
      </c>
      <c r="L70" s="52">
        <f t="shared" si="30"/>
        <v>-3.7094729301764801E-2</v>
      </c>
      <c r="N70" s="40">
        <f t="shared" si="31"/>
        <v>4.065012173145834</v>
      </c>
      <c r="O70" s="143">
        <f t="shared" si="32"/>
        <v>4.1679344645991803</v>
      </c>
      <c r="P70" s="52">
        <f t="shared" si="8"/>
        <v>2.531906106782867E-2</v>
      </c>
    </row>
    <row r="71" spans="1:16" ht="20.100000000000001" customHeight="1" x14ac:dyDescent="0.25">
      <c r="A71" s="38" t="s">
        <v>162</v>
      </c>
      <c r="B71" s="19">
        <v>46290.070000000022</v>
      </c>
      <c r="C71" s="140">
        <v>48197.25</v>
      </c>
      <c r="D71" s="247">
        <f t="shared" si="33"/>
        <v>0.11615694488375103</v>
      </c>
      <c r="E71" s="215">
        <f t="shared" si="34"/>
        <v>0.11606253073906096</v>
      </c>
      <c r="F71" s="52">
        <f t="shared" si="29"/>
        <v>4.1200628990191147E-2</v>
      </c>
      <c r="H71" s="19">
        <v>16126.087</v>
      </c>
      <c r="I71" s="140">
        <v>17792.666000000001</v>
      </c>
      <c r="J71" s="214">
        <f t="shared" si="35"/>
        <v>0.10325767697092818</v>
      </c>
      <c r="K71" s="215">
        <f t="shared" si="36"/>
        <v>0.10866442562413763</v>
      </c>
      <c r="L71" s="52">
        <f t="shared" si="30"/>
        <v>0.10334676974023528</v>
      </c>
      <c r="N71" s="40">
        <f t="shared" si="31"/>
        <v>3.483703308290524</v>
      </c>
      <c r="O71" s="143">
        <f t="shared" si="32"/>
        <v>3.6916351036625534</v>
      </c>
      <c r="P71" s="52">
        <f t="shared" si="8"/>
        <v>5.9686998854693779E-2</v>
      </c>
    </row>
    <row r="72" spans="1:16" ht="20.100000000000001" customHeight="1" x14ac:dyDescent="0.25">
      <c r="A72" s="38" t="s">
        <v>170</v>
      </c>
      <c r="B72" s="19">
        <v>31223.820000000011</v>
      </c>
      <c r="C72" s="140">
        <v>30371.540000000005</v>
      </c>
      <c r="D72" s="247">
        <f t="shared" si="33"/>
        <v>7.8350789679085875E-2</v>
      </c>
      <c r="E72" s="215">
        <f t="shared" si="34"/>
        <v>7.3136907081682467E-2</v>
      </c>
      <c r="F72" s="52">
        <f t="shared" si="29"/>
        <v>-2.7295827352322867E-2</v>
      </c>
      <c r="H72" s="19">
        <v>14082.647000000003</v>
      </c>
      <c r="I72" s="140">
        <v>14754.453000000003</v>
      </c>
      <c r="J72" s="214">
        <f t="shared" si="35"/>
        <v>9.0173233892488061E-2</v>
      </c>
      <c r="K72" s="215">
        <f t="shared" si="36"/>
        <v>9.0109270900905716E-2</v>
      </c>
      <c r="L72" s="52">
        <f t="shared" si="30"/>
        <v>4.7704526002817535E-2</v>
      </c>
      <c r="N72" s="40">
        <f t="shared" si="31"/>
        <v>4.510225526537111</v>
      </c>
      <c r="O72" s="143">
        <f t="shared" si="32"/>
        <v>4.8579864570581544</v>
      </c>
      <c r="P72" s="52">
        <f t="shared" ref="P72:P75" si="37">(O72-N72)/N72</f>
        <v>7.7104998070473302E-2</v>
      </c>
    </row>
    <row r="73" spans="1:16" ht="20.100000000000001" customHeight="1" x14ac:dyDescent="0.25">
      <c r="A73" s="38" t="s">
        <v>176</v>
      </c>
      <c r="B73" s="19">
        <v>18753.250000000004</v>
      </c>
      <c r="C73" s="140">
        <v>35901.679999999993</v>
      </c>
      <c r="D73" s="247">
        <f t="shared" si="33"/>
        <v>4.7058045637891739E-2</v>
      </c>
      <c r="E73" s="215">
        <f t="shared" si="34"/>
        <v>8.6453891842043468E-2</v>
      </c>
      <c r="F73" s="52">
        <f t="shared" si="29"/>
        <v>0.91442443309826227</v>
      </c>
      <c r="H73" s="19">
        <v>4146.9210000000003</v>
      </c>
      <c r="I73" s="140">
        <v>6765.148000000001</v>
      </c>
      <c r="J73" s="214">
        <f t="shared" si="35"/>
        <v>2.6553337399330568E-2</v>
      </c>
      <c r="K73" s="215">
        <f t="shared" si="36"/>
        <v>4.1316513314097136E-2</v>
      </c>
      <c r="L73" s="52">
        <f t="shared" si="30"/>
        <v>0.6313665005916439</v>
      </c>
      <c r="N73" s="40">
        <f t="shared" si="31"/>
        <v>2.2113079066295169</v>
      </c>
      <c r="O73" s="143">
        <f t="shared" si="32"/>
        <v>1.8843541583569354</v>
      </c>
      <c r="P73" s="52">
        <f t="shared" si="37"/>
        <v>-0.14785536979828626</v>
      </c>
    </row>
    <row r="74" spans="1:16" ht="20.100000000000001" customHeight="1" x14ac:dyDescent="0.25">
      <c r="A74" s="38" t="s">
        <v>167</v>
      </c>
      <c r="B74" s="19">
        <v>17866.21</v>
      </c>
      <c r="C74" s="140">
        <v>12412.390000000001</v>
      </c>
      <c r="D74" s="247">
        <f t="shared" si="33"/>
        <v>4.4832171786552071E-2</v>
      </c>
      <c r="E74" s="215">
        <f t="shared" si="34"/>
        <v>2.9889950068109964E-2</v>
      </c>
      <c r="F74" s="52">
        <f t="shared" si="29"/>
        <v>-0.30525892172990232</v>
      </c>
      <c r="H74" s="19">
        <v>8370.8500000000022</v>
      </c>
      <c r="I74" s="140">
        <v>6666.9750000000013</v>
      </c>
      <c r="J74" s="214">
        <f t="shared" si="35"/>
        <v>5.35997682061429E-2</v>
      </c>
      <c r="K74" s="215">
        <f t="shared" si="36"/>
        <v>4.0716945342844355E-2</v>
      </c>
      <c r="L74" s="52">
        <f t="shared" si="30"/>
        <v>-0.20354862409432739</v>
      </c>
      <c r="N74" s="40">
        <f t="shared" si="31"/>
        <v>4.6852969935985316</v>
      </c>
      <c r="O74" s="143">
        <f t="shared" si="32"/>
        <v>5.3712258477215116</v>
      </c>
      <c r="P74" s="52">
        <f t="shared" si="37"/>
        <v>0.14640029331334958</v>
      </c>
    </row>
    <row r="75" spans="1:16" ht="20.100000000000001" customHeight="1" x14ac:dyDescent="0.25">
      <c r="A75" s="38" t="s">
        <v>175</v>
      </c>
      <c r="B75" s="19">
        <v>8626.7799999999988</v>
      </c>
      <c r="C75" s="140">
        <v>9096.17</v>
      </c>
      <c r="D75" s="247">
        <f t="shared" si="33"/>
        <v>2.1647416151763112E-2</v>
      </c>
      <c r="E75" s="215">
        <f t="shared" si="34"/>
        <v>2.1904247861293417E-2</v>
      </c>
      <c r="F75" s="52">
        <f t="shared" si="29"/>
        <v>5.4410799858116386E-2</v>
      </c>
      <c r="H75" s="19">
        <v>3357.3199999999997</v>
      </c>
      <c r="I75" s="140">
        <v>3845.4380000000001</v>
      </c>
      <c r="J75" s="214">
        <f t="shared" si="35"/>
        <v>2.1497407526577066E-2</v>
      </c>
      <c r="K75" s="215">
        <f t="shared" si="36"/>
        <v>2.3485087144514069E-2</v>
      </c>
      <c r="L75" s="52">
        <f t="shared" si="30"/>
        <v>0.14538917946457305</v>
      </c>
      <c r="N75" s="40">
        <f t="shared" si="31"/>
        <v>3.8917417622797847</v>
      </c>
      <c r="O75" s="143">
        <f t="shared" si="32"/>
        <v>4.2275353253072447</v>
      </c>
      <c r="P75" s="52">
        <f t="shared" si="37"/>
        <v>8.6283618888102154E-2</v>
      </c>
    </row>
    <row r="76" spans="1:16" ht="20.100000000000001" customHeight="1" x14ac:dyDescent="0.25">
      <c r="A76" s="38" t="s">
        <v>174</v>
      </c>
      <c r="B76" s="19">
        <v>1450.5400000000006</v>
      </c>
      <c r="C76" s="140">
        <v>1657.06</v>
      </c>
      <c r="D76" s="247">
        <f t="shared" si="33"/>
        <v>3.6398798885306548E-3</v>
      </c>
      <c r="E76" s="215">
        <f t="shared" si="34"/>
        <v>3.9903226260101631E-3</v>
      </c>
      <c r="F76" s="52">
        <f t="shared" ref="F76:F81" si="38">(C76-B76)/B76</f>
        <v>0.14237456395549189</v>
      </c>
      <c r="H76" s="19">
        <v>2733.6190000000006</v>
      </c>
      <c r="I76" s="140">
        <v>3383.0289999999991</v>
      </c>
      <c r="J76" s="214">
        <f t="shared" si="35"/>
        <v>1.7503759446640205E-2</v>
      </c>
      <c r="K76" s="215">
        <f t="shared" si="36"/>
        <v>2.066103546004857E-2</v>
      </c>
      <c r="L76" s="52">
        <f t="shared" si="30"/>
        <v>0.23756419603463333</v>
      </c>
      <c r="N76" s="40">
        <f t="shared" si="31"/>
        <v>18.845526493581698</v>
      </c>
      <c r="O76" s="143">
        <f t="shared" si="32"/>
        <v>20.415850964962033</v>
      </c>
      <c r="P76" s="52">
        <f t="shared" ref="P76:P81" si="39">(O76-N76)/N76</f>
        <v>8.3326113065355173E-2</v>
      </c>
    </row>
    <row r="77" spans="1:16" ht="20.100000000000001" customHeight="1" x14ac:dyDescent="0.25">
      <c r="A77" s="38" t="s">
        <v>180</v>
      </c>
      <c r="B77" s="19">
        <v>5850.1600000000008</v>
      </c>
      <c r="C77" s="140">
        <v>6462.17</v>
      </c>
      <c r="D77" s="247">
        <f t="shared" si="33"/>
        <v>1.4679967273350952E-2</v>
      </c>
      <c r="E77" s="215">
        <f t="shared" si="34"/>
        <v>1.5561381702608294E-2</v>
      </c>
      <c r="F77" s="52">
        <f t="shared" si="38"/>
        <v>0.1046142327731206</v>
      </c>
      <c r="H77" s="19">
        <v>3023.8969999999995</v>
      </c>
      <c r="I77" s="140">
        <v>3329.779</v>
      </c>
      <c r="J77" s="214">
        <f t="shared" si="35"/>
        <v>1.9362451636243731E-2</v>
      </c>
      <c r="K77" s="215">
        <f t="shared" si="36"/>
        <v>2.0335823900157254E-2</v>
      </c>
      <c r="L77" s="52">
        <f t="shared" si="30"/>
        <v>0.10115490044799826</v>
      </c>
      <c r="N77" s="40">
        <f t="shared" si="31"/>
        <v>5.1689133288662168</v>
      </c>
      <c r="O77" s="143">
        <f t="shared" si="32"/>
        <v>5.1527257871581833</v>
      </c>
      <c r="P77" s="52">
        <f t="shared" si="39"/>
        <v>-3.1317108022749867E-3</v>
      </c>
    </row>
    <row r="78" spans="1:16" ht="20.100000000000001" customHeight="1" x14ac:dyDescent="0.25">
      <c r="A78" s="38" t="s">
        <v>182</v>
      </c>
      <c r="B78" s="19">
        <v>6845.369999999999</v>
      </c>
      <c r="C78" s="140">
        <v>6338.05</v>
      </c>
      <c r="D78" s="247">
        <f t="shared" si="33"/>
        <v>1.7177275078626632E-2</v>
      </c>
      <c r="E78" s="215">
        <f t="shared" si="34"/>
        <v>1.5262491593414673E-2</v>
      </c>
      <c r="F78" s="52">
        <f t="shared" si="38"/>
        <v>-7.4111406688024004E-2</v>
      </c>
      <c r="H78" s="19">
        <v>2451.8680000000008</v>
      </c>
      <c r="I78" s="140">
        <v>2386.0700000000002</v>
      </c>
      <c r="J78" s="214">
        <f t="shared" si="35"/>
        <v>1.5699666876369686E-2</v>
      </c>
      <c r="K78" s="215">
        <f t="shared" si="36"/>
        <v>1.4572348295021447E-2</v>
      </c>
      <c r="L78" s="52">
        <f t="shared" si="30"/>
        <v>-2.6835865552305695E-2</v>
      </c>
      <c r="N78" s="40">
        <f t="shared" si="31"/>
        <v>3.5817903195882783</v>
      </c>
      <c r="O78" s="143">
        <f t="shared" si="32"/>
        <v>3.7646752550074551</v>
      </c>
      <c r="P78" s="52">
        <f t="shared" si="39"/>
        <v>5.1059643111716041E-2</v>
      </c>
    </row>
    <row r="79" spans="1:16" ht="20.100000000000001" customHeight="1" x14ac:dyDescent="0.25">
      <c r="A79" s="38" t="s">
        <v>184</v>
      </c>
      <c r="B79" s="19">
        <v>2091.3300000000004</v>
      </c>
      <c r="C79" s="140">
        <v>2450.4600000000005</v>
      </c>
      <c r="D79" s="247">
        <f t="shared" si="33"/>
        <v>5.2478318469541081E-3</v>
      </c>
      <c r="E79" s="215">
        <f t="shared" si="34"/>
        <v>5.900888309495653E-3</v>
      </c>
      <c r="F79" s="52">
        <f t="shared" si="38"/>
        <v>0.17172325744860928</v>
      </c>
      <c r="H79" s="19">
        <v>1507.8860000000002</v>
      </c>
      <c r="I79" s="140">
        <v>1915.1679999999999</v>
      </c>
      <c r="J79" s="214">
        <f t="shared" si="35"/>
        <v>9.6552130406455713E-3</v>
      </c>
      <c r="K79" s="215">
        <f t="shared" si="36"/>
        <v>1.1696427656975542E-2</v>
      </c>
      <c r="L79" s="52">
        <f t="shared" si="30"/>
        <v>0.27010132065686637</v>
      </c>
      <c r="N79" s="40">
        <f t="shared" si="31"/>
        <v>7.2101772556220203</v>
      </c>
      <c r="O79" s="143">
        <f t="shared" si="32"/>
        <v>7.8155448364796793</v>
      </c>
      <c r="P79" s="52">
        <f t="shared" si="39"/>
        <v>8.3960152350711401E-2</v>
      </c>
    </row>
    <row r="80" spans="1:16" ht="20.100000000000001" customHeight="1" x14ac:dyDescent="0.25">
      <c r="A80" s="38" t="s">
        <v>206</v>
      </c>
      <c r="B80" s="19">
        <v>7258.8899999999994</v>
      </c>
      <c r="C80" s="140">
        <v>5538.6100000000006</v>
      </c>
      <c r="D80" s="247">
        <f t="shared" si="33"/>
        <v>1.8214932179778751E-2</v>
      </c>
      <c r="E80" s="215">
        <f t="shared" si="34"/>
        <v>1.3337381144705776E-2</v>
      </c>
      <c r="F80" s="52">
        <f t="shared" si="38"/>
        <v>-0.23698940196090573</v>
      </c>
      <c r="H80" s="19">
        <v>1903.0309999999999</v>
      </c>
      <c r="I80" s="140">
        <v>1444.838</v>
      </c>
      <c r="J80" s="214">
        <f t="shared" si="35"/>
        <v>1.2185383860552309E-2</v>
      </c>
      <c r="K80" s="215">
        <f t="shared" si="36"/>
        <v>8.8240003712725095E-3</v>
      </c>
      <c r="L80" s="52">
        <f t="shared" si="30"/>
        <v>-0.24077011882623037</v>
      </c>
      <c r="N80" s="40">
        <f t="shared" si="31"/>
        <v>2.6216556525860013</v>
      </c>
      <c r="O80" s="143">
        <f t="shared" si="32"/>
        <v>2.6086653510537836</v>
      </c>
      <c r="P80" s="52">
        <f t="shared" si="39"/>
        <v>-4.9549991507862835E-3</v>
      </c>
    </row>
    <row r="81" spans="1:16" ht="20.100000000000001" customHeight="1" x14ac:dyDescent="0.25">
      <c r="A81" s="38" t="s">
        <v>197</v>
      </c>
      <c r="B81" s="19">
        <v>5059.68</v>
      </c>
      <c r="C81" s="140">
        <v>6317.1799999999994</v>
      </c>
      <c r="D81" s="247">
        <f t="shared" si="33"/>
        <v>1.2696394083858961E-2</v>
      </c>
      <c r="E81" s="215">
        <f t="shared" si="34"/>
        <v>1.5212235095035111E-2</v>
      </c>
      <c r="F81" s="52">
        <f t="shared" si="38"/>
        <v>0.24853350409512046</v>
      </c>
      <c r="H81" s="19">
        <v>1060.1099999999999</v>
      </c>
      <c r="I81" s="140">
        <v>1363.1350000000002</v>
      </c>
      <c r="J81" s="214">
        <f t="shared" si="35"/>
        <v>6.7880382844053028E-3</v>
      </c>
      <c r="K81" s="215">
        <f t="shared" si="36"/>
        <v>8.3250189613607566E-3</v>
      </c>
      <c r="L81" s="52">
        <f t="shared" si="30"/>
        <v>0.28584297855882912</v>
      </c>
      <c r="N81" s="40">
        <f t="shared" si="31"/>
        <v>2.0952115548809407</v>
      </c>
      <c r="O81" s="143">
        <f t="shared" si="32"/>
        <v>2.1578220028557054</v>
      </c>
      <c r="P81" s="52">
        <f t="shared" si="39"/>
        <v>2.9882637783716536E-2</v>
      </c>
    </row>
    <row r="82" spans="1:16" ht="20.100000000000001" customHeight="1" x14ac:dyDescent="0.25">
      <c r="A82" s="38" t="s">
        <v>196</v>
      </c>
      <c r="B82" s="19">
        <v>2689.21</v>
      </c>
      <c r="C82" s="140">
        <v>2290.7400000000002</v>
      </c>
      <c r="D82" s="247">
        <f t="shared" si="33"/>
        <v>6.7481085630423966E-3</v>
      </c>
      <c r="E82" s="215">
        <f t="shared" si="34"/>
        <v>5.5162707761375702E-3</v>
      </c>
      <c r="F82" s="52">
        <f t="shared" ref="F82:F93" si="40">(C82-B82)/B82</f>
        <v>-0.14817362719906582</v>
      </c>
      <c r="H82" s="19">
        <v>1270.0549999999996</v>
      </c>
      <c r="I82" s="140">
        <v>1110.4240000000004</v>
      </c>
      <c r="J82" s="214">
        <f t="shared" si="35"/>
        <v>8.1323466086541726E-3</v>
      </c>
      <c r="K82" s="215">
        <f t="shared" si="36"/>
        <v>6.7816473461176328E-3</v>
      </c>
      <c r="L82" s="52">
        <f t="shared" si="30"/>
        <v>-0.1256882575951429</v>
      </c>
      <c r="N82" s="40">
        <f t="shared" si="31"/>
        <v>4.722781039784917</v>
      </c>
      <c r="O82" s="143">
        <f t="shared" si="32"/>
        <v>4.8474466766197839</v>
      </c>
      <c r="P82" s="52">
        <f t="shared" ref="P82:P87" si="41">(O82-N82)/N82</f>
        <v>2.639665819454216E-2</v>
      </c>
    </row>
    <row r="83" spans="1:16" ht="20.100000000000001" customHeight="1" x14ac:dyDescent="0.25">
      <c r="A83" s="38" t="s">
        <v>204</v>
      </c>
      <c r="B83" s="19">
        <v>2037.3300000000004</v>
      </c>
      <c r="C83" s="140">
        <v>2045.8000000000004</v>
      </c>
      <c r="D83" s="247">
        <f t="shared" si="33"/>
        <v>5.1123281628222298E-3</v>
      </c>
      <c r="E83" s="215">
        <f t="shared" si="34"/>
        <v>4.9264372010015293E-3</v>
      </c>
      <c r="F83" s="52">
        <f t="shared" si="40"/>
        <v>4.1574020899903434E-3</v>
      </c>
      <c r="H83" s="19">
        <v>701.13299999999992</v>
      </c>
      <c r="I83" s="140">
        <v>792.12099999999998</v>
      </c>
      <c r="J83" s="214">
        <f t="shared" si="35"/>
        <v>4.4894564209939942E-3</v>
      </c>
      <c r="K83" s="215">
        <f t="shared" si="36"/>
        <v>4.8376883762004811E-3</v>
      </c>
      <c r="L83" s="52">
        <f t="shared" si="30"/>
        <v>0.12977281057944792</v>
      </c>
      <c r="N83" s="40">
        <f t="shared" si="31"/>
        <v>3.4414306960580747</v>
      </c>
      <c r="O83" s="143">
        <f t="shared" si="32"/>
        <v>3.8719376283116618</v>
      </c>
      <c r="P83" s="52">
        <f t="shared" si="41"/>
        <v>0.12509533687448757</v>
      </c>
    </row>
    <row r="84" spans="1:16" ht="20.100000000000001" customHeight="1" x14ac:dyDescent="0.25">
      <c r="A84" s="38" t="s">
        <v>202</v>
      </c>
      <c r="B84" s="19">
        <v>1117.9900000000005</v>
      </c>
      <c r="C84" s="140">
        <v>1259.93</v>
      </c>
      <c r="D84" s="247">
        <f t="shared" si="33"/>
        <v>2.8054030337518348E-3</v>
      </c>
      <c r="E84" s="215">
        <f t="shared" si="34"/>
        <v>3.0340043125710509E-3</v>
      </c>
      <c r="F84" s="52">
        <f t="shared" si="40"/>
        <v>0.12695999069759081</v>
      </c>
      <c r="H84" s="19">
        <v>503.49799999999999</v>
      </c>
      <c r="I84" s="140">
        <v>602.69699999999989</v>
      </c>
      <c r="J84" s="214">
        <f t="shared" si="35"/>
        <v>3.2239708144640665E-3</v>
      </c>
      <c r="K84" s="215">
        <f t="shared" si="36"/>
        <v>3.6808268828511063E-3</v>
      </c>
      <c r="L84" s="52">
        <f t="shared" si="30"/>
        <v>0.1970196505249274</v>
      </c>
      <c r="N84" s="40">
        <f t="shared" si="31"/>
        <v>4.5036002110931204</v>
      </c>
      <c r="O84" s="143">
        <f t="shared" si="32"/>
        <v>4.7835752779916332</v>
      </c>
      <c r="P84" s="52">
        <f t="shared" si="41"/>
        <v>6.216694506072884E-2</v>
      </c>
    </row>
    <row r="85" spans="1:16" ht="20.100000000000001" customHeight="1" x14ac:dyDescent="0.25">
      <c r="A85" s="38" t="s">
        <v>215</v>
      </c>
      <c r="B85" s="19">
        <v>646.80999999999995</v>
      </c>
      <c r="C85" s="140">
        <v>1429.22</v>
      </c>
      <c r="D85" s="247">
        <f t="shared" si="33"/>
        <v>1.6230581098766747E-3</v>
      </c>
      <c r="E85" s="215">
        <f t="shared" si="34"/>
        <v>3.4416671113576131E-3</v>
      </c>
      <c r="F85" s="52">
        <f t="shared" si="40"/>
        <v>1.2096442541086256</v>
      </c>
      <c r="H85" s="19">
        <v>288.274</v>
      </c>
      <c r="I85" s="140">
        <v>455.49400000000009</v>
      </c>
      <c r="J85" s="214">
        <f t="shared" si="35"/>
        <v>1.8458602865727657E-3</v>
      </c>
      <c r="K85" s="215">
        <f t="shared" si="36"/>
        <v>2.7818199861246737E-3</v>
      </c>
      <c r="L85" s="52">
        <f t="shared" si="30"/>
        <v>0.58007312487425189</v>
      </c>
      <c r="N85" s="40">
        <f t="shared" si="31"/>
        <v>4.4568575006570708</v>
      </c>
      <c r="O85" s="143">
        <f t="shared" si="32"/>
        <v>3.1870110969619798</v>
      </c>
      <c r="P85" s="52">
        <f t="shared" si="41"/>
        <v>-0.28491967793627654</v>
      </c>
    </row>
    <row r="86" spans="1:16" ht="20.100000000000001" customHeight="1" x14ac:dyDescent="0.25">
      <c r="A86" s="38" t="s">
        <v>205</v>
      </c>
      <c r="B86" s="19">
        <v>555.78999999999985</v>
      </c>
      <c r="C86" s="140">
        <v>547.73</v>
      </c>
      <c r="D86" s="247">
        <f t="shared" si="33"/>
        <v>1.3946591222899411E-3</v>
      </c>
      <c r="E86" s="215">
        <f t="shared" si="34"/>
        <v>1.3189742145393328E-3</v>
      </c>
      <c r="F86" s="52">
        <f t="shared" si="40"/>
        <v>-1.4501880206552535E-2</v>
      </c>
      <c r="H86" s="19">
        <v>545.52500000000009</v>
      </c>
      <c r="I86" s="140">
        <v>429.98699999999991</v>
      </c>
      <c r="J86" s="214">
        <f t="shared" si="35"/>
        <v>3.4930757988323891E-3</v>
      </c>
      <c r="K86" s="215">
        <f t="shared" si="36"/>
        <v>2.6260421221218932E-3</v>
      </c>
      <c r="L86" s="52">
        <f t="shared" si="30"/>
        <v>-0.21179231015993796</v>
      </c>
      <c r="N86" s="40">
        <f t="shared" si="31"/>
        <v>9.8153079400493031</v>
      </c>
      <c r="O86" s="143">
        <f t="shared" si="32"/>
        <v>7.8503459733810432</v>
      </c>
      <c r="P86" s="52">
        <f t="shared" si="41"/>
        <v>-0.20019361375822403</v>
      </c>
    </row>
    <row r="87" spans="1:16" ht="20.100000000000001" customHeight="1" x14ac:dyDescent="0.25">
      <c r="A87" s="38" t="s">
        <v>214</v>
      </c>
      <c r="B87" s="19">
        <v>2139.81</v>
      </c>
      <c r="C87" s="140">
        <v>1362.2</v>
      </c>
      <c r="D87" s="247">
        <f t="shared" si="33"/>
        <v>5.3694840433747273E-3</v>
      </c>
      <c r="E87" s="215">
        <f t="shared" si="34"/>
        <v>3.2802780111468774E-3</v>
      </c>
      <c r="F87" s="52">
        <f t="shared" si="40"/>
        <v>-0.36340142349087062</v>
      </c>
      <c r="H87" s="19">
        <v>672.65899999999999</v>
      </c>
      <c r="I87" s="140">
        <v>411.54000000000013</v>
      </c>
      <c r="J87" s="214">
        <f t="shared" si="35"/>
        <v>4.30713326385921E-3</v>
      </c>
      <c r="K87" s="215">
        <f t="shared" si="36"/>
        <v>2.5133815090643309E-3</v>
      </c>
      <c r="L87" s="52">
        <f t="shared" si="30"/>
        <v>-0.38818926082903799</v>
      </c>
      <c r="N87" s="40">
        <f t="shared" si="31"/>
        <v>3.143545454970301</v>
      </c>
      <c r="O87" s="143">
        <f t="shared" si="32"/>
        <v>3.0211422698575841</v>
      </c>
      <c r="P87" s="52">
        <f t="shared" si="41"/>
        <v>-3.8937940254429496E-2</v>
      </c>
    </row>
    <row r="88" spans="1:16" ht="20.100000000000001" customHeight="1" x14ac:dyDescent="0.25">
      <c r="A88" s="38" t="s">
        <v>198</v>
      </c>
      <c r="B88" s="19">
        <v>875.31</v>
      </c>
      <c r="C88" s="140">
        <v>1006.2699999999999</v>
      </c>
      <c r="D88" s="247">
        <f t="shared" si="33"/>
        <v>2.1964394399532354E-3</v>
      </c>
      <c r="E88" s="215">
        <f t="shared" si="34"/>
        <v>2.4231723346621408E-3</v>
      </c>
      <c r="F88" s="52">
        <f t="shared" si="40"/>
        <v>0.14961556477133808</v>
      </c>
      <c r="H88" s="19">
        <v>377.95100000000014</v>
      </c>
      <c r="I88" s="140">
        <v>401.565</v>
      </c>
      <c r="J88" s="214">
        <f t="shared" si="35"/>
        <v>2.4200751409092169E-3</v>
      </c>
      <c r="K88" s="215">
        <f t="shared" si="36"/>
        <v>2.4524615971410258E-3</v>
      </c>
      <c r="L88" s="52">
        <f t="shared" si="30"/>
        <v>6.247899860034728E-2</v>
      </c>
      <c r="N88" s="40">
        <f t="shared" ref="N88:N93" si="42">(H88/B88)*10</f>
        <v>4.3179102260913291</v>
      </c>
      <c r="O88" s="143">
        <f t="shared" ref="O88:O93" si="43">(I88/C88)*10</f>
        <v>3.9906287576892883</v>
      </c>
      <c r="P88" s="52">
        <f t="shared" ref="P88:P93" si="44">(O88-N88)/N88</f>
        <v>-7.5796265152623041E-2</v>
      </c>
    </row>
    <row r="89" spans="1:16" ht="20.100000000000001" customHeight="1" x14ac:dyDescent="0.25">
      <c r="A89" s="38" t="s">
        <v>207</v>
      </c>
      <c r="B89" s="19">
        <v>16.369999999999997</v>
      </c>
      <c r="C89" s="140">
        <v>2042.6700000000005</v>
      </c>
      <c r="D89" s="247">
        <f t="shared" si="33"/>
        <v>4.1077690911830616E-5</v>
      </c>
      <c r="E89" s="215">
        <f t="shared" si="34"/>
        <v>4.9188999302814517E-3</v>
      </c>
      <c r="F89" s="52">
        <f t="shared" si="40"/>
        <v>123.7813072693953</v>
      </c>
      <c r="H89" s="19">
        <v>17.860999999999997</v>
      </c>
      <c r="I89" s="140">
        <v>398.41500000000002</v>
      </c>
      <c r="J89" s="214">
        <f t="shared" si="35"/>
        <v>1.1436657686255493E-4</v>
      </c>
      <c r="K89" s="215">
        <f t="shared" si="36"/>
        <v>2.433223730217877E-3</v>
      </c>
      <c r="L89" s="52">
        <f t="shared" si="30"/>
        <v>21.30642181288842</v>
      </c>
      <c r="N89" s="40">
        <f t="shared" si="42"/>
        <v>10.910812461820402</v>
      </c>
      <c r="O89" s="143">
        <f t="shared" si="43"/>
        <v>1.9504618954603532</v>
      </c>
      <c r="P89" s="52">
        <f t="shared" si="44"/>
        <v>-0.82123587017140143</v>
      </c>
    </row>
    <row r="90" spans="1:16" ht="20.100000000000001" customHeight="1" x14ac:dyDescent="0.25">
      <c r="A90" s="38" t="s">
        <v>195</v>
      </c>
      <c r="B90" s="19">
        <v>1333.04</v>
      </c>
      <c r="C90" s="140">
        <v>920.63</v>
      </c>
      <c r="D90" s="247">
        <f t="shared" si="33"/>
        <v>3.345033909169621E-3</v>
      </c>
      <c r="E90" s="215">
        <f t="shared" si="34"/>
        <v>2.2169449019249373E-3</v>
      </c>
      <c r="F90" s="52">
        <f t="shared" si="40"/>
        <v>-0.30937556262377719</v>
      </c>
      <c r="H90" s="19">
        <v>513.91199999999992</v>
      </c>
      <c r="I90" s="140">
        <v>396.37500000000006</v>
      </c>
      <c r="J90" s="214">
        <f t="shared" si="35"/>
        <v>3.2906531688365339E-3</v>
      </c>
      <c r="K90" s="215">
        <f t="shared" si="36"/>
        <v>2.4207649211628857E-3</v>
      </c>
      <c r="L90" s="52">
        <f t="shared" si="30"/>
        <v>-0.22871036286368071</v>
      </c>
      <c r="N90" s="40">
        <f t="shared" si="42"/>
        <v>3.8551881413911055</v>
      </c>
      <c r="O90" s="143">
        <f t="shared" si="43"/>
        <v>4.3054755982316459</v>
      </c>
      <c r="P90" s="52">
        <f t="shared" si="44"/>
        <v>0.11680038439785684</v>
      </c>
    </row>
    <row r="91" spans="1:16" ht="20.100000000000001" customHeight="1" x14ac:dyDescent="0.25">
      <c r="A91" s="38" t="s">
        <v>179</v>
      </c>
      <c r="B91" s="19">
        <v>1695.5899999999992</v>
      </c>
      <c r="C91" s="140">
        <v>1152.3300000000004</v>
      </c>
      <c r="D91" s="247">
        <f t="shared" si="33"/>
        <v>4.2547905884661487E-3</v>
      </c>
      <c r="E91" s="215">
        <f t="shared" si="34"/>
        <v>2.7748955811076805E-3</v>
      </c>
      <c r="F91" s="52">
        <f t="shared" si="40"/>
        <v>-0.32039585041195046</v>
      </c>
      <c r="H91" s="19">
        <v>524.28699999999992</v>
      </c>
      <c r="I91" s="140">
        <v>376.34000000000003</v>
      </c>
      <c r="J91" s="214">
        <f t="shared" si="35"/>
        <v>3.3570858005452292E-3</v>
      </c>
      <c r="K91" s="215">
        <f t="shared" si="36"/>
        <v>2.2984059802723185E-3</v>
      </c>
      <c r="L91" s="52">
        <f t="shared" si="30"/>
        <v>-0.28218704640778791</v>
      </c>
      <c r="N91" s="40">
        <f t="shared" si="42"/>
        <v>3.0920623499784745</v>
      </c>
      <c r="O91" s="143">
        <f t="shared" si="43"/>
        <v>3.2659047321513794</v>
      </c>
      <c r="P91" s="52">
        <f t="shared" si="44"/>
        <v>5.6222146417621605E-2</v>
      </c>
    </row>
    <row r="92" spans="1:16" ht="20.100000000000001" customHeight="1" x14ac:dyDescent="0.25">
      <c r="A92" s="38" t="s">
        <v>200</v>
      </c>
      <c r="B92" s="19">
        <v>1892.5300000000002</v>
      </c>
      <c r="C92" s="140">
        <v>1839.9300000000005</v>
      </c>
      <c r="D92" s="247">
        <f t="shared" si="33"/>
        <v>4.7489775431500802E-3</v>
      </c>
      <c r="E92" s="215">
        <f t="shared" si="34"/>
        <v>4.4306870658122714E-3</v>
      </c>
      <c r="F92" s="52">
        <f t="shared" si="40"/>
        <v>-2.7793482798158908E-2</v>
      </c>
      <c r="H92" s="19">
        <v>366.75700000000006</v>
      </c>
      <c r="I92" s="140">
        <v>357.20400000000012</v>
      </c>
      <c r="J92" s="214">
        <f t="shared" si="35"/>
        <v>2.3483983332612999E-3</v>
      </c>
      <c r="K92" s="215">
        <f t="shared" si="36"/>
        <v>2.1815374655290258E-3</v>
      </c>
      <c r="L92" s="52">
        <f t="shared" si="30"/>
        <v>-2.6047219275978205E-2</v>
      </c>
      <c r="N92" s="40">
        <f t="shared" si="42"/>
        <v>1.93791908186396</v>
      </c>
      <c r="O92" s="143">
        <f t="shared" si="43"/>
        <v>1.9413999445631087</v>
      </c>
      <c r="P92" s="52">
        <f t="shared" si="44"/>
        <v>1.7961857807812563E-3</v>
      </c>
    </row>
    <row r="93" spans="1:16" ht="20.100000000000001" customHeight="1" x14ac:dyDescent="0.25">
      <c r="A93" s="38" t="s">
        <v>216</v>
      </c>
      <c r="B93" s="19">
        <v>389.58</v>
      </c>
      <c r="C93" s="140">
        <v>340.29999999999995</v>
      </c>
      <c r="D93" s="247">
        <f t="shared" si="33"/>
        <v>9.7758380118698673E-4</v>
      </c>
      <c r="E93" s="215">
        <f t="shared" si="34"/>
        <v>8.1946748435859798E-4</v>
      </c>
      <c r="F93" s="52">
        <f t="shared" si="40"/>
        <v>-0.12649519995893022</v>
      </c>
      <c r="H93" s="19">
        <v>416.89600000000002</v>
      </c>
      <c r="I93" s="140">
        <v>336.92700000000008</v>
      </c>
      <c r="J93" s="214">
        <f t="shared" si="35"/>
        <v>2.6694456316942896E-3</v>
      </c>
      <c r="K93" s="215">
        <f t="shared" si="36"/>
        <v>2.0577005678780137E-3</v>
      </c>
      <c r="L93" s="52">
        <f t="shared" si="30"/>
        <v>-0.19182002225974809</v>
      </c>
      <c r="N93" s="40">
        <f t="shared" si="42"/>
        <v>10.701165357564557</v>
      </c>
      <c r="O93" s="143">
        <f t="shared" si="43"/>
        <v>9.900881575080815</v>
      </c>
      <c r="P93" s="52">
        <f t="shared" si="44"/>
        <v>-7.4784731918755815E-2</v>
      </c>
    </row>
    <row r="94" spans="1:16" ht="20.100000000000001" customHeight="1" x14ac:dyDescent="0.25">
      <c r="A94" s="38" t="s">
        <v>208</v>
      </c>
      <c r="B94" s="19">
        <v>312.2</v>
      </c>
      <c r="C94" s="140">
        <v>1403.06</v>
      </c>
      <c r="D94" s="247">
        <f t="shared" si="33"/>
        <v>7.8341204048097256E-4</v>
      </c>
      <c r="E94" s="215">
        <f t="shared" si="34"/>
        <v>3.3786719030390088E-3</v>
      </c>
      <c r="F94" s="52">
        <f t="shared" ref="F94" si="45">(C94-B94)/B94</f>
        <v>3.4941063420884046</v>
      </c>
      <c r="H94" s="19">
        <v>69.597000000000008</v>
      </c>
      <c r="I94" s="140">
        <v>291.87300000000005</v>
      </c>
      <c r="J94" s="214">
        <f t="shared" si="35"/>
        <v>4.4563969821976587E-4</v>
      </c>
      <c r="K94" s="215">
        <f t="shared" si="36"/>
        <v>1.7825441055429199E-3</v>
      </c>
      <c r="L94" s="52">
        <f t="shared" si="30"/>
        <v>3.1937583516530887</v>
      </c>
      <c r="N94" s="40">
        <f t="shared" si="31"/>
        <v>2.2292440743113393</v>
      </c>
      <c r="O94" s="143">
        <f t="shared" si="32"/>
        <v>2.0802602882271608</v>
      </c>
      <c r="P94" s="52">
        <f t="shared" ref="P94" si="46">(O94-N94)/N94</f>
        <v>-6.6831527243243996E-2</v>
      </c>
    </row>
    <row r="95" spans="1:16" ht="20.100000000000001" customHeight="1" thickBot="1" x14ac:dyDescent="0.3">
      <c r="A95" s="8" t="s">
        <v>17</v>
      </c>
      <c r="B95" s="19">
        <f>B96-SUM(B68:B94)</f>
        <v>8508.7500000001164</v>
      </c>
      <c r="C95" s="140">
        <f>C96-SUM(C68:C94)</f>
        <v>8542.3100000000559</v>
      </c>
      <c r="D95" s="247">
        <f t="shared" si="33"/>
        <v>2.1351240228835895E-2</v>
      </c>
      <c r="E95" s="215">
        <f t="shared" si="34"/>
        <v>2.0570512154896685E-2</v>
      </c>
      <c r="F95" s="52">
        <f>(C95-B95)/B95</f>
        <v>3.9441751138462175E-3</v>
      </c>
      <c r="H95" s="196">
        <f>H96-SUM(H68:H94)</f>
        <v>3587.9999999999127</v>
      </c>
      <c r="I95" s="119">
        <f>I96-SUM(I68:I94)</f>
        <v>3484.5669999999809</v>
      </c>
      <c r="J95" s="214">
        <f t="shared" si="35"/>
        <v>2.2974485067064395E-2</v>
      </c>
      <c r="K95" s="215">
        <f t="shared" si="36"/>
        <v>2.1281154358982646E-2</v>
      </c>
      <c r="L95" s="52">
        <f t="shared" si="30"/>
        <v>-2.8827480490505656E-2</v>
      </c>
      <c r="N95" s="40">
        <f t="shared" si="31"/>
        <v>4.2168356104008975</v>
      </c>
      <c r="O95" s="143">
        <f t="shared" si="32"/>
        <v>4.0791858408322321</v>
      </c>
      <c r="P95" s="52">
        <f>(O95-N95)/N95</f>
        <v>-3.264290626581455E-2</v>
      </c>
    </row>
    <row r="96" spans="1:16" ht="26.25" customHeight="1" thickBot="1" x14ac:dyDescent="0.3">
      <c r="A96" s="12" t="s">
        <v>18</v>
      </c>
      <c r="B96" s="17">
        <v>398513.15000000014</v>
      </c>
      <c r="C96" s="145">
        <v>415269.67999999993</v>
      </c>
      <c r="D96" s="243">
        <f>SUM(D68:D95)</f>
        <v>1.0000000000000002</v>
      </c>
      <c r="E96" s="244">
        <f>SUM(E68:E95)</f>
        <v>1.0000000000000002</v>
      </c>
      <c r="F96" s="57">
        <f>(C96-B96)/B96</f>
        <v>4.2047621264191128E-2</v>
      </c>
      <c r="G96" s="1"/>
      <c r="H96" s="17">
        <v>156173.24999999991</v>
      </c>
      <c r="I96" s="145">
        <v>163739.56700000001</v>
      </c>
      <c r="J96" s="255">
        <f t="shared" si="35"/>
        <v>1</v>
      </c>
      <c r="K96" s="244">
        <f t="shared" si="36"/>
        <v>1</v>
      </c>
      <c r="L96" s="57">
        <f t="shared" si="30"/>
        <v>4.8448226568891292E-2</v>
      </c>
      <c r="M96" s="1"/>
      <c r="N96" s="37">
        <f t="shared" si="31"/>
        <v>3.9188982847868346</v>
      </c>
      <c r="O96" s="150">
        <f t="shared" si="32"/>
        <v>3.9429694698635362</v>
      </c>
      <c r="P96" s="57">
        <f>(O96-N96)/N96</f>
        <v>6.1423347398798407E-3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6"/>
  <sheetViews>
    <sheetView showGridLines="0" topLeftCell="A90" workbookViewId="0">
      <selection activeCell="C15" sqref="C15"/>
    </sheetView>
  </sheetViews>
  <sheetFormatPr defaultRowHeight="15" x14ac:dyDescent="0.25"/>
  <cols>
    <col min="1" max="1" width="32.5703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137</v>
      </c>
    </row>
    <row r="3" spans="1:19" ht="8.25" customHeight="1" thickBot="1" x14ac:dyDescent="0.3"/>
    <row r="4" spans="1:19" x14ac:dyDescent="0.25">
      <c r="A4" s="354" t="s">
        <v>3</v>
      </c>
      <c r="B4" s="342" t="s">
        <v>1</v>
      </c>
      <c r="C4" s="340"/>
      <c r="D4" s="342" t="s">
        <v>104</v>
      </c>
      <c r="E4" s="340"/>
      <c r="F4" s="130" t="s">
        <v>0</v>
      </c>
      <c r="H4" s="352" t="s">
        <v>19</v>
      </c>
      <c r="I4" s="353"/>
      <c r="J4" s="342" t="s">
        <v>104</v>
      </c>
      <c r="K4" s="343"/>
      <c r="L4" s="130" t="s">
        <v>0</v>
      </c>
      <c r="N4" s="350" t="s">
        <v>22</v>
      </c>
      <c r="O4" s="340"/>
      <c r="P4" s="130" t="s">
        <v>0</v>
      </c>
    </row>
    <row r="5" spans="1:19" x14ac:dyDescent="0.25">
      <c r="A5" s="355"/>
      <c r="B5" s="345" t="s">
        <v>158</v>
      </c>
      <c r="C5" s="347"/>
      <c r="D5" s="345" t="str">
        <f>B5</f>
        <v>jan-dez</v>
      </c>
      <c r="E5" s="347"/>
      <c r="F5" s="131" t="s">
        <v>150</v>
      </c>
      <c r="H5" s="348" t="str">
        <f>B5</f>
        <v>jan-dez</v>
      </c>
      <c r="I5" s="347"/>
      <c r="J5" s="345" t="str">
        <f>B5</f>
        <v>jan-dez</v>
      </c>
      <c r="K5" s="346"/>
      <c r="L5" s="131" t="str">
        <f>F5</f>
        <v>2023/2022</v>
      </c>
      <c r="N5" s="348" t="str">
        <f>B5</f>
        <v>jan-dez</v>
      </c>
      <c r="O5" s="346"/>
      <c r="P5" s="131" t="str">
        <f>L5</f>
        <v>2023/2022</v>
      </c>
    </row>
    <row r="6" spans="1:19" ht="19.5" customHeight="1" thickBot="1" x14ac:dyDescent="0.3">
      <c r="A6" s="356"/>
      <c r="B6" s="99">
        <f>'6'!E6</f>
        <v>2022</v>
      </c>
      <c r="C6" s="134">
        <f>'6'!F6</f>
        <v>2023</v>
      </c>
      <c r="D6" s="99">
        <f>B6</f>
        <v>2022</v>
      </c>
      <c r="E6" s="134">
        <f>C6</f>
        <v>2023</v>
      </c>
      <c r="F6" s="132" t="s">
        <v>1</v>
      </c>
      <c r="H6" s="25">
        <f>B6</f>
        <v>2022</v>
      </c>
      <c r="I6" s="134">
        <f>E6</f>
        <v>2023</v>
      </c>
      <c r="J6" s="99">
        <f>B6</f>
        <v>2022</v>
      </c>
      <c r="K6" s="134">
        <f>C6</f>
        <v>2023</v>
      </c>
      <c r="L6" s="259">
        <v>1000</v>
      </c>
      <c r="N6" s="25">
        <f>B6</f>
        <v>2022</v>
      </c>
      <c r="O6" s="134">
        <f>C6</f>
        <v>2023</v>
      </c>
      <c r="P6" s="132"/>
    </row>
    <row r="7" spans="1:19" ht="20.100000000000001" customHeight="1" x14ac:dyDescent="0.25">
      <c r="A7" s="8" t="s">
        <v>161</v>
      </c>
      <c r="B7" s="39">
        <v>63325.529999999992</v>
      </c>
      <c r="C7" s="147">
        <v>62974.159999999996</v>
      </c>
      <c r="D7" s="247">
        <f>B7/$B$33</f>
        <v>0.19675592967540548</v>
      </c>
      <c r="E7" s="246">
        <f>C7/$C$33</f>
        <v>0.18349750472117193</v>
      </c>
      <c r="F7" s="52">
        <f>(C7-B7)/B7</f>
        <v>-5.5486310181690609E-3</v>
      </c>
      <c r="H7" s="39">
        <v>18633.294999999998</v>
      </c>
      <c r="I7" s="147">
        <v>19184.196</v>
      </c>
      <c r="J7" s="247">
        <f>H7/$H$33</f>
        <v>0.22668828117515197</v>
      </c>
      <c r="K7" s="246">
        <f>I7/$I$33</f>
        <v>0.21356229150086653</v>
      </c>
      <c r="L7" s="52">
        <f t="shared" ref="L7:L33" si="0">(I7-H7)/H7</f>
        <v>2.9565409660502973E-2</v>
      </c>
      <c r="N7" s="27">
        <f t="shared" ref="N7:O33" si="1">(H7/B7)*10</f>
        <v>2.9424617527875405</v>
      </c>
      <c r="O7" s="151">
        <f t="shared" si="1"/>
        <v>3.0463599673262816</v>
      </c>
      <c r="P7" s="61">
        <f>(O7-N7)/N7</f>
        <v>3.5309962632585824E-2</v>
      </c>
      <c r="R7" s="119"/>
      <c r="S7" s="2"/>
    </row>
    <row r="8" spans="1:19" ht="20.100000000000001" customHeight="1" x14ac:dyDescent="0.25">
      <c r="A8" s="8" t="s">
        <v>165</v>
      </c>
      <c r="B8" s="19">
        <v>43771.659999999996</v>
      </c>
      <c r="C8" s="140">
        <v>36964.19</v>
      </c>
      <c r="D8" s="247">
        <f t="shared" ref="D8:D32" si="2">B8/$B$33</f>
        <v>0.13600097238405678</v>
      </c>
      <c r="E8" s="215">
        <f t="shared" ref="E8:E32" si="3">C8/$C$33</f>
        <v>0.10770825095625407</v>
      </c>
      <c r="F8" s="52">
        <f t="shared" ref="F8:F33" si="4">(C8-B8)/B8</f>
        <v>-0.15552231740811279</v>
      </c>
      <c r="H8" s="19">
        <v>9059.242000000002</v>
      </c>
      <c r="I8" s="140">
        <v>8312.0249999999996</v>
      </c>
      <c r="J8" s="247">
        <f t="shared" ref="J8:J32" si="5">H8/$H$33</f>
        <v>0.11021260586116126</v>
      </c>
      <c r="K8" s="215">
        <f t="shared" ref="K8:K32" si="6">I8/$I$33</f>
        <v>9.253111811474872E-2</v>
      </c>
      <c r="L8" s="52">
        <f t="shared" si="0"/>
        <v>-8.2481183304298766E-2</v>
      </c>
      <c r="N8" s="27">
        <f t="shared" si="1"/>
        <v>2.0696592269975604</v>
      </c>
      <c r="O8" s="152">
        <f t="shared" si="1"/>
        <v>2.2486695907579741</v>
      </c>
      <c r="P8" s="52">
        <f t="shared" ref="P8:P71" si="7">(O8-N8)/N8</f>
        <v>8.6492675424689455E-2</v>
      </c>
    </row>
    <row r="9" spans="1:19" ht="20.100000000000001" customHeight="1" x14ac:dyDescent="0.25">
      <c r="A9" s="8" t="s">
        <v>163</v>
      </c>
      <c r="B9" s="19">
        <v>24865.84</v>
      </c>
      <c r="C9" s="140">
        <v>31386.280000000002</v>
      </c>
      <c r="D9" s="247">
        <f t="shared" si="2"/>
        <v>7.7259542341925683E-2</v>
      </c>
      <c r="E9" s="215">
        <f t="shared" si="3"/>
        <v>9.1455035882654481E-2</v>
      </c>
      <c r="F9" s="52">
        <f t="shared" si="4"/>
        <v>0.26222480318380564</v>
      </c>
      <c r="H9" s="19">
        <v>5649.6050000000014</v>
      </c>
      <c r="I9" s="140">
        <v>7542.2120000000004</v>
      </c>
      <c r="J9" s="247">
        <f t="shared" si="5"/>
        <v>6.8731764659366201E-2</v>
      </c>
      <c r="K9" s="215">
        <f t="shared" si="6"/>
        <v>8.3961406446500728E-2</v>
      </c>
      <c r="L9" s="52">
        <f t="shared" si="0"/>
        <v>0.3349981104873701</v>
      </c>
      <c r="N9" s="27">
        <f t="shared" si="1"/>
        <v>2.2720346467282027</v>
      </c>
      <c r="O9" s="152">
        <f t="shared" si="1"/>
        <v>2.4030283295758528</v>
      </c>
      <c r="P9" s="52">
        <f t="shared" si="7"/>
        <v>5.7654791064161326E-2</v>
      </c>
    </row>
    <row r="10" spans="1:19" ht="20.100000000000001" customHeight="1" x14ac:dyDescent="0.25">
      <c r="A10" s="8" t="s">
        <v>162</v>
      </c>
      <c r="B10" s="19">
        <v>19227.850000000002</v>
      </c>
      <c r="C10" s="140">
        <v>21719.420000000002</v>
      </c>
      <c r="D10" s="247">
        <f t="shared" si="2"/>
        <v>5.9741995091225387E-2</v>
      </c>
      <c r="E10" s="215">
        <f t="shared" si="3"/>
        <v>6.3287217709471891E-2</v>
      </c>
      <c r="F10" s="52">
        <f t="shared" si="4"/>
        <v>0.1295813104429252</v>
      </c>
      <c r="H10" s="19">
        <v>5085.3599999999997</v>
      </c>
      <c r="I10" s="140">
        <v>6383.6140000000005</v>
      </c>
      <c r="J10" s="247">
        <f t="shared" si="5"/>
        <v>6.1867292798019398E-2</v>
      </c>
      <c r="K10" s="215">
        <f t="shared" si="6"/>
        <v>7.106366270950383E-2</v>
      </c>
      <c r="L10" s="52">
        <f t="shared" si="0"/>
        <v>0.25529244733902828</v>
      </c>
      <c r="N10" s="27">
        <f t="shared" si="1"/>
        <v>2.6447886789214596</v>
      </c>
      <c r="O10" s="152">
        <f t="shared" si="1"/>
        <v>2.9391272879294199</v>
      </c>
      <c r="P10" s="52">
        <f t="shared" si="7"/>
        <v>0.11129002908768917</v>
      </c>
    </row>
    <row r="11" spans="1:19" ht="20.100000000000001" customHeight="1" x14ac:dyDescent="0.25">
      <c r="A11" s="8" t="s">
        <v>169</v>
      </c>
      <c r="B11" s="19">
        <v>29522.140000000007</v>
      </c>
      <c r="C11" s="140">
        <v>29945.8</v>
      </c>
      <c r="D11" s="247">
        <f t="shared" si="2"/>
        <v>9.1726924381169445E-2</v>
      </c>
      <c r="E11" s="215">
        <f t="shared" si="3"/>
        <v>8.7257687548023988E-2</v>
      </c>
      <c r="F11" s="52">
        <f t="shared" si="4"/>
        <v>1.4350585696023137E-2</v>
      </c>
      <c r="H11" s="19">
        <v>5993.4509999999991</v>
      </c>
      <c r="I11" s="140">
        <v>6148.7980000000007</v>
      </c>
      <c r="J11" s="247">
        <f t="shared" si="5"/>
        <v>7.2914914162926933E-2</v>
      </c>
      <c r="K11" s="215">
        <f t="shared" si="6"/>
        <v>6.8449644220479458E-2</v>
      </c>
      <c r="L11" s="52">
        <f t="shared" si="0"/>
        <v>2.5919457754806304E-2</v>
      </c>
      <c r="N11" s="27">
        <f t="shared" si="1"/>
        <v>2.0301546568101085</v>
      </c>
      <c r="O11" s="152">
        <f t="shared" si="1"/>
        <v>2.0533089782206524</v>
      </c>
      <c r="P11" s="52">
        <f t="shared" si="7"/>
        <v>1.1405200748067739E-2</v>
      </c>
    </row>
    <row r="12" spans="1:19" ht="20.100000000000001" customHeight="1" x14ac:dyDescent="0.25">
      <c r="A12" s="8" t="s">
        <v>160</v>
      </c>
      <c r="B12" s="19">
        <v>25943.759999999998</v>
      </c>
      <c r="C12" s="140">
        <v>22040.440000000002</v>
      </c>
      <c r="D12" s="247">
        <f t="shared" si="2"/>
        <v>8.0608699494115532E-2</v>
      </c>
      <c r="E12" s="215">
        <f t="shared" si="3"/>
        <v>6.4222623103773149E-2</v>
      </c>
      <c r="F12" s="52">
        <f t="shared" si="4"/>
        <v>-0.15045313400987353</v>
      </c>
      <c r="H12" s="19">
        <v>6359.9179999999997</v>
      </c>
      <c r="I12" s="140">
        <v>5531.0649999999996</v>
      </c>
      <c r="J12" s="247">
        <f t="shared" si="5"/>
        <v>7.7373265428090435E-2</v>
      </c>
      <c r="K12" s="215">
        <f t="shared" si="6"/>
        <v>6.1572917407653686E-2</v>
      </c>
      <c r="L12" s="52">
        <f t="shared" si="0"/>
        <v>-0.13032447902630193</v>
      </c>
      <c r="N12" s="27">
        <f t="shared" si="1"/>
        <v>2.4514249283835494</v>
      </c>
      <c r="O12" s="152">
        <f t="shared" si="1"/>
        <v>2.5095075234432702</v>
      </c>
      <c r="P12" s="52">
        <f t="shared" si="7"/>
        <v>2.3693401493644763E-2</v>
      </c>
    </row>
    <row r="13" spans="1:19" ht="20.100000000000001" customHeight="1" x14ac:dyDescent="0.25">
      <c r="A13" s="8" t="s">
        <v>166</v>
      </c>
      <c r="B13" s="19">
        <v>15308.47</v>
      </c>
      <c r="C13" s="140">
        <v>14332.460000000001</v>
      </c>
      <c r="D13" s="247">
        <f t="shared" si="2"/>
        <v>4.7564264314219791E-2</v>
      </c>
      <c r="E13" s="215">
        <f t="shared" si="3"/>
        <v>4.176269515172585E-2</v>
      </c>
      <c r="F13" s="52">
        <f t="shared" si="4"/>
        <v>-6.3756208164499686E-2</v>
      </c>
      <c r="H13" s="19">
        <v>5399.7939999999999</v>
      </c>
      <c r="I13" s="140">
        <v>5152.4039999999986</v>
      </c>
      <c r="J13" s="247">
        <f t="shared" si="5"/>
        <v>6.5692622832402889E-2</v>
      </c>
      <c r="K13" s="215">
        <f t="shared" si="6"/>
        <v>5.7357587723677883E-2</v>
      </c>
      <c r="L13" s="52">
        <f t="shared" si="0"/>
        <v>-4.5814710709334697E-2</v>
      </c>
      <c r="N13" s="27">
        <f t="shared" si="1"/>
        <v>3.5273244158299293</v>
      </c>
      <c r="O13" s="152">
        <f t="shared" si="1"/>
        <v>3.5949195043977085</v>
      </c>
      <c r="P13" s="52">
        <f t="shared" si="7"/>
        <v>1.9163275219150778E-2</v>
      </c>
    </row>
    <row r="14" spans="1:19" ht="20.100000000000001" customHeight="1" x14ac:dyDescent="0.25">
      <c r="A14" s="8" t="s">
        <v>176</v>
      </c>
      <c r="B14" s="19">
        <v>15063.11</v>
      </c>
      <c r="C14" s="140">
        <v>26082.959999999999</v>
      </c>
      <c r="D14" s="247">
        <f t="shared" si="2"/>
        <v>4.680191720231789E-2</v>
      </c>
      <c r="E14" s="215">
        <f t="shared" si="3"/>
        <v>7.6001935964562908E-2</v>
      </c>
      <c r="F14" s="52">
        <f t="shared" si="4"/>
        <v>0.73157867133679555</v>
      </c>
      <c r="H14" s="19">
        <v>3337.5619999999999</v>
      </c>
      <c r="I14" s="140">
        <v>4852.223</v>
      </c>
      <c r="J14" s="247">
        <f t="shared" si="5"/>
        <v>4.0603993716382562E-2</v>
      </c>
      <c r="K14" s="215">
        <f t="shared" si="6"/>
        <v>5.4015913033478656E-2</v>
      </c>
      <c r="L14" s="52">
        <f t="shared" si="0"/>
        <v>0.45382258067415682</v>
      </c>
      <c r="N14" s="27">
        <f t="shared" si="1"/>
        <v>2.2157190646553069</v>
      </c>
      <c r="O14" s="152">
        <f t="shared" si="1"/>
        <v>1.8603038152111571</v>
      </c>
      <c r="P14" s="52">
        <f t="shared" si="7"/>
        <v>-0.16040627853668837</v>
      </c>
    </row>
    <row r="15" spans="1:19" ht="20.100000000000001" customHeight="1" x14ac:dyDescent="0.25">
      <c r="A15" s="8" t="s">
        <v>173</v>
      </c>
      <c r="B15" s="19">
        <v>12460.07</v>
      </c>
      <c r="C15" s="140">
        <v>19774.78</v>
      </c>
      <c r="D15" s="247">
        <f t="shared" si="2"/>
        <v>3.8714127724957532E-2</v>
      </c>
      <c r="E15" s="215">
        <f t="shared" si="3"/>
        <v>5.7620820768552308E-2</v>
      </c>
      <c r="F15" s="52">
        <f t="shared" si="4"/>
        <v>0.58705207916167401</v>
      </c>
      <c r="H15" s="19">
        <v>2906.6169999999997</v>
      </c>
      <c r="I15" s="140">
        <v>4603.7650000000003</v>
      </c>
      <c r="J15" s="247">
        <f t="shared" si="5"/>
        <v>3.5361218279669628E-2</v>
      </c>
      <c r="K15" s="215">
        <f t="shared" si="6"/>
        <v>5.1250029082870442E-2</v>
      </c>
      <c r="L15" s="52">
        <f t="shared" si="0"/>
        <v>0.58389116970003296</v>
      </c>
      <c r="N15" s="27">
        <f t="shared" si="1"/>
        <v>2.3327453216554961</v>
      </c>
      <c r="O15" s="152">
        <f t="shared" si="1"/>
        <v>2.3280992253769703</v>
      </c>
      <c r="P15" s="52">
        <f t="shared" si="7"/>
        <v>-1.9916860342167647E-3</v>
      </c>
    </row>
    <row r="16" spans="1:19" ht="20.100000000000001" customHeight="1" x14ac:dyDescent="0.25">
      <c r="A16" s="8" t="s">
        <v>170</v>
      </c>
      <c r="B16" s="19">
        <v>7385.0599999999995</v>
      </c>
      <c r="C16" s="140">
        <v>7195.6900000000005</v>
      </c>
      <c r="D16" s="247">
        <f t="shared" si="2"/>
        <v>2.2945790520958135E-2</v>
      </c>
      <c r="E16" s="215">
        <f t="shared" si="3"/>
        <v>2.096718971316314E-2</v>
      </c>
      <c r="F16" s="52">
        <f t="shared" si="4"/>
        <v>-2.5642310285901401E-2</v>
      </c>
      <c r="H16" s="19">
        <v>2138.9829999999997</v>
      </c>
      <c r="I16" s="140">
        <v>2247.6439999999998</v>
      </c>
      <c r="J16" s="247">
        <f t="shared" si="5"/>
        <v>2.6022363716823572E-2</v>
      </c>
      <c r="K16" s="215">
        <f t="shared" si="6"/>
        <v>2.5021220754738619E-2</v>
      </c>
      <c r="L16" s="52">
        <f t="shared" si="0"/>
        <v>5.0800310240894889E-2</v>
      </c>
      <c r="N16" s="27">
        <f t="shared" si="1"/>
        <v>2.896365093851641</v>
      </c>
      <c r="O16" s="152">
        <f t="shared" si="1"/>
        <v>3.123597598006584</v>
      </c>
      <c r="P16" s="52">
        <f t="shared" si="7"/>
        <v>7.8454371873666287E-2</v>
      </c>
    </row>
    <row r="17" spans="1:16" ht="20.100000000000001" customHeight="1" x14ac:dyDescent="0.25">
      <c r="A17" s="8" t="s">
        <v>171</v>
      </c>
      <c r="B17" s="19">
        <v>6701.4800000000005</v>
      </c>
      <c r="C17" s="140">
        <v>6407.869999999999</v>
      </c>
      <c r="D17" s="247">
        <f t="shared" si="2"/>
        <v>2.0821869593529444E-2</v>
      </c>
      <c r="E17" s="215">
        <f t="shared" si="3"/>
        <v>1.8671597296060095E-2</v>
      </c>
      <c r="F17" s="52">
        <f t="shared" si="4"/>
        <v>-4.3812710028232789E-2</v>
      </c>
      <c r="H17" s="19">
        <v>2294.6739999999995</v>
      </c>
      <c r="I17" s="140">
        <v>2225.0080000000003</v>
      </c>
      <c r="J17" s="247">
        <f t="shared" si="5"/>
        <v>2.7916463777196174E-2</v>
      </c>
      <c r="K17" s="215">
        <f t="shared" si="6"/>
        <v>2.4769232293485745E-2</v>
      </c>
      <c r="L17" s="52">
        <f t="shared" si="0"/>
        <v>-3.0359868111984219E-2</v>
      </c>
      <c r="N17" s="27">
        <f t="shared" si="1"/>
        <v>3.4241301921366611</v>
      </c>
      <c r="O17" s="152">
        <f t="shared" si="1"/>
        <v>3.4723051497611541</v>
      </c>
      <c r="P17" s="52">
        <f t="shared" si="7"/>
        <v>1.4069254064908013E-2</v>
      </c>
    </row>
    <row r="18" spans="1:16" ht="20.100000000000001" customHeight="1" x14ac:dyDescent="0.25">
      <c r="A18" s="8" t="s">
        <v>164</v>
      </c>
      <c r="B18" s="19">
        <v>6697.83</v>
      </c>
      <c r="C18" s="140">
        <v>5705.92</v>
      </c>
      <c r="D18" s="247">
        <f t="shared" si="2"/>
        <v>2.0810528841334944E-2</v>
      </c>
      <c r="E18" s="215">
        <f t="shared" si="3"/>
        <v>1.6626217517448891E-2</v>
      </c>
      <c r="F18" s="52">
        <f t="shared" si="4"/>
        <v>-0.14809423350547862</v>
      </c>
      <c r="H18" s="19">
        <v>1527.3580000000002</v>
      </c>
      <c r="I18" s="140">
        <v>1445.3349999999998</v>
      </c>
      <c r="J18" s="247">
        <f t="shared" si="5"/>
        <v>1.8581477927501165E-2</v>
      </c>
      <c r="K18" s="215">
        <f t="shared" si="6"/>
        <v>1.608975714105532E-2</v>
      </c>
      <c r="L18" s="52">
        <f t="shared" si="0"/>
        <v>-5.3702537322618767E-2</v>
      </c>
      <c r="N18" s="27">
        <f t="shared" si="1"/>
        <v>2.2803773759560935</v>
      </c>
      <c r="O18" s="152">
        <f t="shared" si="1"/>
        <v>2.5330446273344172</v>
      </c>
      <c r="P18" s="52">
        <f t="shared" si="7"/>
        <v>0.11080063065105088</v>
      </c>
    </row>
    <row r="19" spans="1:16" ht="20.100000000000001" customHeight="1" x14ac:dyDescent="0.25">
      <c r="A19" s="8" t="s">
        <v>185</v>
      </c>
      <c r="B19" s="19">
        <v>4758.45</v>
      </c>
      <c r="C19" s="140">
        <v>6440.42</v>
      </c>
      <c r="D19" s="247">
        <f t="shared" si="2"/>
        <v>1.4784767747919888E-2</v>
      </c>
      <c r="E19" s="215">
        <f t="shared" si="3"/>
        <v>1.8766443242058808E-2</v>
      </c>
      <c r="F19" s="52">
        <f t="shared" si="4"/>
        <v>0.353470142588448</v>
      </c>
      <c r="H19" s="19">
        <v>1007.7969999999999</v>
      </c>
      <c r="I19" s="140">
        <v>1423.5320000000002</v>
      </c>
      <c r="J19" s="247">
        <f t="shared" si="5"/>
        <v>1.2260621092698562E-2</v>
      </c>
      <c r="K19" s="215">
        <f t="shared" si="6"/>
        <v>1.5847041801741995E-2</v>
      </c>
      <c r="L19" s="52">
        <f t="shared" si="0"/>
        <v>0.41251859253401257</v>
      </c>
      <c r="N19" s="27">
        <f t="shared" si="1"/>
        <v>2.1179102438819362</v>
      </c>
      <c r="O19" s="152">
        <f t="shared" si="1"/>
        <v>2.2103092655447938</v>
      </c>
      <c r="P19" s="52">
        <f t="shared" si="7"/>
        <v>4.3627449241427085E-2</v>
      </c>
    </row>
    <row r="20" spans="1:16" ht="20.100000000000001" customHeight="1" x14ac:dyDescent="0.25">
      <c r="A20" s="8" t="s">
        <v>181</v>
      </c>
      <c r="B20" s="19">
        <v>3644.5999999999995</v>
      </c>
      <c r="C20" s="140">
        <v>5042.47</v>
      </c>
      <c r="D20" s="247">
        <f t="shared" si="2"/>
        <v>1.1323974095360637E-2</v>
      </c>
      <c r="E20" s="215">
        <f t="shared" si="3"/>
        <v>1.4693021115825411E-2</v>
      </c>
      <c r="F20" s="52">
        <f t="shared" si="4"/>
        <v>0.38354551939856252</v>
      </c>
      <c r="H20" s="19">
        <v>897.70199999999988</v>
      </c>
      <c r="I20" s="140">
        <v>1316.1830000000002</v>
      </c>
      <c r="J20" s="247">
        <f t="shared" si="5"/>
        <v>1.0921231236208962E-2</v>
      </c>
      <c r="K20" s="215">
        <f t="shared" si="6"/>
        <v>1.4652011349054453E-2</v>
      </c>
      <c r="L20" s="52">
        <f t="shared" si="0"/>
        <v>0.46616917418029635</v>
      </c>
      <c r="N20" s="27">
        <f t="shared" si="1"/>
        <v>2.4631015749327774</v>
      </c>
      <c r="O20" s="152">
        <f t="shared" si="1"/>
        <v>2.61019500363909</v>
      </c>
      <c r="P20" s="52">
        <f t="shared" si="7"/>
        <v>5.9718783099851271E-2</v>
      </c>
    </row>
    <row r="21" spans="1:16" ht="20.100000000000001" customHeight="1" x14ac:dyDescent="0.25">
      <c r="A21" s="8" t="s">
        <v>182</v>
      </c>
      <c r="B21" s="19">
        <v>4704.3899999999994</v>
      </c>
      <c r="C21" s="140">
        <v>4381.869999999999</v>
      </c>
      <c r="D21" s="247">
        <f t="shared" si="2"/>
        <v>1.461680033322549E-2</v>
      </c>
      <c r="E21" s="215">
        <f t="shared" si="3"/>
        <v>1.2768129197952961E-2</v>
      </c>
      <c r="F21" s="52">
        <f t="shared" si="4"/>
        <v>-6.855724121512044E-2</v>
      </c>
      <c r="H21" s="19">
        <v>1393.1569999999999</v>
      </c>
      <c r="I21" s="140">
        <v>1303.5119999999997</v>
      </c>
      <c r="J21" s="247">
        <f t="shared" si="5"/>
        <v>1.6948820148939371E-2</v>
      </c>
      <c r="K21" s="215">
        <f t="shared" si="6"/>
        <v>1.4510955252900744E-2</v>
      </c>
      <c r="L21" s="52">
        <f t="shared" si="0"/>
        <v>-6.4346660139524989E-2</v>
      </c>
      <c r="N21" s="27">
        <f t="shared" si="1"/>
        <v>2.96139775826409</v>
      </c>
      <c r="O21" s="152">
        <f t="shared" si="1"/>
        <v>2.9747847380228079</v>
      </c>
      <c r="P21" s="52">
        <f t="shared" si="7"/>
        <v>4.5204936491087915E-3</v>
      </c>
    </row>
    <row r="22" spans="1:16" ht="20.100000000000001" customHeight="1" x14ac:dyDescent="0.25">
      <c r="A22" s="8" t="s">
        <v>197</v>
      </c>
      <c r="B22" s="19">
        <v>3877.1300000000006</v>
      </c>
      <c r="C22" s="140">
        <v>4758.01</v>
      </c>
      <c r="D22" s="247">
        <f t="shared" si="2"/>
        <v>1.2046457686535037E-2</v>
      </c>
      <c r="E22" s="215">
        <f t="shared" si="3"/>
        <v>1.3864146221853269E-2</v>
      </c>
      <c r="F22" s="52">
        <f t="shared" si="4"/>
        <v>0.22719898481608808</v>
      </c>
      <c r="H22" s="19">
        <v>775.25999999999988</v>
      </c>
      <c r="I22" s="140">
        <v>999.42599999999993</v>
      </c>
      <c r="J22" s="247">
        <f t="shared" si="5"/>
        <v>9.4316306838832485E-3</v>
      </c>
      <c r="K22" s="215">
        <f t="shared" si="6"/>
        <v>1.1125809324797609E-2</v>
      </c>
      <c r="L22" s="52">
        <f t="shared" ref="L22" si="8">(I22-H22)/H22</f>
        <v>0.28914944663725728</v>
      </c>
      <c r="N22" s="27">
        <f t="shared" ref="N22" si="9">(H22/B22)*10</f>
        <v>1.9995718482485749</v>
      </c>
      <c r="O22" s="152">
        <f t="shared" ref="O22" si="10">(I22/C22)*10</f>
        <v>2.1005126092631161</v>
      </c>
      <c r="P22" s="52">
        <f t="shared" ref="P22" si="11">(O22-N22)/N22</f>
        <v>5.0481187311651347E-2</v>
      </c>
    </row>
    <row r="23" spans="1:16" ht="20.100000000000001" customHeight="1" x14ac:dyDescent="0.25">
      <c r="A23" s="8" t="s">
        <v>206</v>
      </c>
      <c r="B23" s="19">
        <v>4966.6799999999994</v>
      </c>
      <c r="C23" s="140">
        <v>4152.13</v>
      </c>
      <c r="D23" s="247">
        <f t="shared" si="2"/>
        <v>1.543174989297749E-2</v>
      </c>
      <c r="E23" s="215">
        <f t="shared" si="3"/>
        <v>1.2098700392000776E-2</v>
      </c>
      <c r="F23" s="52">
        <f t="shared" si="4"/>
        <v>-0.16400291542841483</v>
      </c>
      <c r="H23" s="19">
        <v>1139.5999999999999</v>
      </c>
      <c r="I23" s="140">
        <v>995.40599999999984</v>
      </c>
      <c r="J23" s="247">
        <f t="shared" si="5"/>
        <v>1.3864105367687422E-2</v>
      </c>
      <c r="K23" s="215">
        <f t="shared" si="6"/>
        <v>1.1081057883984896E-2</v>
      </c>
      <c r="L23" s="52">
        <f t="shared" si="0"/>
        <v>-0.1265303615303616</v>
      </c>
      <c r="N23" s="27">
        <f t="shared" si="1"/>
        <v>2.2944904845893035</v>
      </c>
      <c r="O23" s="152">
        <f t="shared" si="1"/>
        <v>2.3973382336294859</v>
      </c>
      <c r="P23" s="52">
        <f t="shared" si="7"/>
        <v>4.4823785381089269E-2</v>
      </c>
    </row>
    <row r="24" spans="1:16" ht="20.100000000000001" customHeight="1" x14ac:dyDescent="0.25">
      <c r="A24" s="8" t="s">
        <v>175</v>
      </c>
      <c r="B24" s="19">
        <v>1527.3300000000002</v>
      </c>
      <c r="C24" s="140">
        <v>2002.7</v>
      </c>
      <c r="D24" s="247">
        <f t="shared" si="2"/>
        <v>4.745498917595117E-3</v>
      </c>
      <c r="E24" s="215">
        <f t="shared" si="3"/>
        <v>5.8355753011249539E-3</v>
      </c>
      <c r="F24" s="52">
        <f t="shared" si="4"/>
        <v>0.31124249507310131</v>
      </c>
      <c r="H24" s="19">
        <v>543.35399999999993</v>
      </c>
      <c r="I24" s="140">
        <v>818.928</v>
      </c>
      <c r="J24" s="247">
        <f t="shared" si="5"/>
        <v>6.6103168725468852E-3</v>
      </c>
      <c r="K24" s="215">
        <f t="shared" si="6"/>
        <v>9.116469632306801E-3</v>
      </c>
      <c r="L24" s="52">
        <f t="shared" si="0"/>
        <v>0.50717211983347887</v>
      </c>
      <c r="N24" s="27">
        <f t="shared" si="1"/>
        <v>3.557541592190292</v>
      </c>
      <c r="O24" s="152">
        <f t="shared" si="1"/>
        <v>4.0891196884206318</v>
      </c>
      <c r="P24" s="52">
        <f t="shared" si="7"/>
        <v>0.14942287601002019</v>
      </c>
    </row>
    <row r="25" spans="1:16" ht="20.100000000000001" customHeight="1" x14ac:dyDescent="0.25">
      <c r="A25" s="8" t="s">
        <v>168</v>
      </c>
      <c r="B25" s="19">
        <v>2392.7899999999995</v>
      </c>
      <c r="C25" s="140">
        <v>2588.73</v>
      </c>
      <c r="D25" s="247">
        <f t="shared" si="2"/>
        <v>7.4345310804033293E-3</v>
      </c>
      <c r="E25" s="215">
        <f t="shared" si="3"/>
        <v>7.5431811301149461E-3</v>
      </c>
      <c r="F25" s="52">
        <f t="shared" si="4"/>
        <v>8.1887670877929336E-2</v>
      </c>
      <c r="H25" s="19">
        <v>766.22799999999984</v>
      </c>
      <c r="I25" s="140">
        <v>818.81700000000012</v>
      </c>
      <c r="J25" s="247">
        <f t="shared" si="5"/>
        <v>9.3217494977820246E-3</v>
      </c>
      <c r="K25" s="215">
        <f t="shared" si="6"/>
        <v>9.1152339581948103E-3</v>
      </c>
      <c r="L25" s="52">
        <f t="shared" si="0"/>
        <v>6.8633618191974569E-2</v>
      </c>
      <c r="N25" s="27">
        <f t="shared" si="1"/>
        <v>3.2022367194780985</v>
      </c>
      <c r="O25" s="152">
        <f t="shared" si="1"/>
        <v>3.1630065707895385</v>
      </c>
      <c r="P25" s="52">
        <f t="shared" si="7"/>
        <v>-1.2250858423406546E-2</v>
      </c>
    </row>
    <row r="26" spans="1:16" ht="20.100000000000001" customHeight="1" x14ac:dyDescent="0.25">
      <c r="A26" s="8" t="s">
        <v>178</v>
      </c>
      <c r="B26" s="19">
        <v>2390.2999999999997</v>
      </c>
      <c r="C26" s="140">
        <v>2220.56</v>
      </c>
      <c r="D26" s="247">
        <f t="shared" si="2"/>
        <v>7.4267945124679054E-3</v>
      </c>
      <c r="E26" s="215">
        <f t="shared" si="3"/>
        <v>6.4703875221780735E-3</v>
      </c>
      <c r="F26" s="52">
        <f t="shared" si="4"/>
        <v>-7.1012006861063376E-2</v>
      </c>
      <c r="H26" s="19">
        <v>669.29799999999989</v>
      </c>
      <c r="I26" s="140">
        <v>676.84299999999996</v>
      </c>
      <c r="J26" s="247">
        <f t="shared" si="5"/>
        <v>8.1425219325925377E-3</v>
      </c>
      <c r="K26" s="215">
        <f t="shared" si="6"/>
        <v>7.5347511079599579E-3</v>
      </c>
      <c r="L26" s="52">
        <f t="shared" si="0"/>
        <v>1.1273005447498834E-2</v>
      </c>
      <c r="N26" s="27">
        <f t="shared" si="1"/>
        <v>2.8000585700539684</v>
      </c>
      <c r="O26" s="152">
        <f t="shared" si="1"/>
        <v>3.0480734589472922</v>
      </c>
      <c r="P26" s="52">
        <f t="shared" si="7"/>
        <v>8.8574893234659571E-2</v>
      </c>
    </row>
    <row r="27" spans="1:16" ht="20.100000000000001" customHeight="1" x14ac:dyDescent="0.25">
      <c r="A27" s="8" t="s">
        <v>174</v>
      </c>
      <c r="B27" s="19">
        <v>450.42999999999995</v>
      </c>
      <c r="C27" s="140">
        <v>499.34999999999997</v>
      </c>
      <c r="D27" s="247">
        <f t="shared" si="2"/>
        <v>1.3995109619089315E-3</v>
      </c>
      <c r="E27" s="215">
        <f t="shared" si="3"/>
        <v>1.4550329688004921E-3</v>
      </c>
      <c r="F27" s="52">
        <f t="shared" si="4"/>
        <v>0.10860733077281713</v>
      </c>
      <c r="H27" s="19">
        <v>492.67399999999998</v>
      </c>
      <c r="I27" s="140">
        <v>617.28600000000006</v>
      </c>
      <c r="J27" s="247">
        <f t="shared" si="5"/>
        <v>5.9937559213057504E-3</v>
      </c>
      <c r="K27" s="215">
        <f t="shared" si="6"/>
        <v>6.8717507197801724E-3</v>
      </c>
      <c r="L27" s="52">
        <f t="shared" si="0"/>
        <v>0.25292992932446218</v>
      </c>
      <c r="N27" s="27">
        <f t="shared" si="1"/>
        <v>10.9378593788158</v>
      </c>
      <c r="O27" s="152">
        <f t="shared" si="1"/>
        <v>12.361790327425656</v>
      </c>
      <c r="P27" s="52">
        <f t="shared" si="7"/>
        <v>0.13018369493464996</v>
      </c>
    </row>
    <row r="28" spans="1:16" ht="20.100000000000001" customHeight="1" x14ac:dyDescent="0.25">
      <c r="A28" s="8" t="s">
        <v>177</v>
      </c>
      <c r="B28" s="19">
        <v>1371.2300000000002</v>
      </c>
      <c r="C28" s="140">
        <v>2086.79</v>
      </c>
      <c r="D28" s="247">
        <f t="shared" si="2"/>
        <v>4.2604875703181064E-3</v>
      </c>
      <c r="E28" s="215">
        <f t="shared" si="3"/>
        <v>6.080601279589825E-3</v>
      </c>
      <c r="F28" s="52">
        <f t="shared" si="4"/>
        <v>0.521838057802119</v>
      </c>
      <c r="H28" s="19">
        <v>400.85099999999994</v>
      </c>
      <c r="I28" s="140">
        <v>607.31399999999996</v>
      </c>
      <c r="J28" s="247">
        <f t="shared" si="5"/>
        <v>4.8766589160607844E-3</v>
      </c>
      <c r="K28" s="215">
        <f t="shared" si="6"/>
        <v>6.7607404292865459E-3</v>
      </c>
      <c r="L28" s="52">
        <f t="shared" si="0"/>
        <v>0.51506170622001701</v>
      </c>
      <c r="N28" s="27">
        <f t="shared" si="1"/>
        <v>2.9232951437760253</v>
      </c>
      <c r="O28" s="152">
        <f t="shared" si="1"/>
        <v>2.910278465969264</v>
      </c>
      <c r="P28" s="52">
        <f t="shared" si="7"/>
        <v>-4.4527415695521039E-3</v>
      </c>
    </row>
    <row r="29" spans="1:16" ht="20.100000000000001" customHeight="1" x14ac:dyDescent="0.25">
      <c r="A29" s="8" t="s">
        <v>189</v>
      </c>
      <c r="B29" s="19">
        <v>2617.37</v>
      </c>
      <c r="C29" s="140">
        <v>1917.72</v>
      </c>
      <c r="D29" s="247">
        <f t="shared" si="2"/>
        <v>8.1323135811814939E-3</v>
      </c>
      <c r="E29" s="215">
        <f t="shared" si="3"/>
        <v>5.5879559926466007E-3</v>
      </c>
      <c r="F29" s="52">
        <f>(C29-B29)/B29</f>
        <v>-0.26731031531652</v>
      </c>
      <c r="H29" s="19">
        <v>514.60599999999999</v>
      </c>
      <c r="I29" s="140">
        <v>527.62599999999998</v>
      </c>
      <c r="J29" s="247">
        <f t="shared" si="5"/>
        <v>6.2605754710812157E-3</v>
      </c>
      <c r="K29" s="215">
        <f t="shared" si="6"/>
        <v>5.8736377388677744E-3</v>
      </c>
      <c r="L29" s="52">
        <f t="shared" si="0"/>
        <v>2.5300909822271761E-2</v>
      </c>
      <c r="N29" s="27">
        <f t="shared" si="1"/>
        <v>1.9661186610987367</v>
      </c>
      <c r="O29" s="152">
        <f t="shared" si="1"/>
        <v>2.7513192749723632</v>
      </c>
      <c r="P29" s="52">
        <f>(O29-N29)/N29</f>
        <v>0.39936583147775456</v>
      </c>
    </row>
    <row r="30" spans="1:16" ht="20.100000000000001" customHeight="1" x14ac:dyDescent="0.25">
      <c r="A30" s="8" t="s">
        <v>172</v>
      </c>
      <c r="B30" s="19">
        <v>1712.42</v>
      </c>
      <c r="C30" s="140">
        <v>1925.3799999999999</v>
      </c>
      <c r="D30" s="247">
        <f t="shared" si="2"/>
        <v>5.3205838007950017E-3</v>
      </c>
      <c r="E30" s="215">
        <f t="shared" si="3"/>
        <v>5.6102761138862355E-3</v>
      </c>
      <c r="F30" s="52">
        <f t="shared" si="4"/>
        <v>0.12436201399189439</v>
      </c>
      <c r="H30" s="19">
        <v>477.4</v>
      </c>
      <c r="I30" s="140">
        <v>511.12799999999999</v>
      </c>
      <c r="J30" s="247">
        <f t="shared" si="5"/>
        <v>5.8079360324095955E-3</v>
      </c>
      <c r="K30" s="215">
        <f t="shared" si="6"/>
        <v>5.6899787163483366E-3</v>
      </c>
      <c r="L30" s="52">
        <f t="shared" si="0"/>
        <v>7.064935064935067E-2</v>
      </c>
      <c r="N30" s="27">
        <f t="shared" si="1"/>
        <v>2.7878674624216022</v>
      </c>
      <c r="O30" s="152">
        <f t="shared" si="1"/>
        <v>2.6546863476300779</v>
      </c>
      <c r="P30" s="52">
        <f t="shared" si="7"/>
        <v>-4.777168089470088E-2</v>
      </c>
    </row>
    <row r="31" spans="1:16" ht="20.100000000000001" customHeight="1" x14ac:dyDescent="0.25">
      <c r="A31" s="8" t="s">
        <v>204</v>
      </c>
      <c r="B31" s="19">
        <v>1135.47</v>
      </c>
      <c r="C31" s="140">
        <v>1357.4699999999998</v>
      </c>
      <c r="D31" s="247">
        <f t="shared" si="2"/>
        <v>3.5279681902154266E-3</v>
      </c>
      <c r="E31" s="215">
        <f t="shared" si="3"/>
        <v>3.9554693184291655E-3</v>
      </c>
      <c r="F31" s="52">
        <f t="shared" si="4"/>
        <v>0.19551375201458407</v>
      </c>
      <c r="H31" s="19">
        <v>337.98099999999994</v>
      </c>
      <c r="I31" s="140">
        <v>430.42599999999999</v>
      </c>
      <c r="J31" s="247">
        <f t="shared" si="5"/>
        <v>4.1117972940298017E-3</v>
      </c>
      <c r="K31" s="215">
        <f t="shared" si="6"/>
        <v>4.7915879759335223E-3</v>
      </c>
      <c r="L31" s="52">
        <f t="shared" si="0"/>
        <v>0.27352129261704078</v>
      </c>
      <c r="N31" s="27">
        <f t="shared" si="1"/>
        <v>2.9765735774613149</v>
      </c>
      <c r="O31" s="152">
        <f t="shared" si="1"/>
        <v>3.1707956713592198</v>
      </c>
      <c r="P31" s="52">
        <f t="shared" si="7"/>
        <v>6.5250224408547858E-2</v>
      </c>
    </row>
    <row r="32" spans="1:16" ht="20.100000000000001" customHeight="1" thickBot="1" x14ac:dyDescent="0.3">
      <c r="A32" s="8" t="s">
        <v>17</v>
      </c>
      <c r="B32" s="19">
        <f>B33-SUM(B7:B31)</f>
        <v>16026.749999999709</v>
      </c>
      <c r="C32" s="140">
        <f>C33-SUM(C7:C31)</f>
        <v>19284.530000000028</v>
      </c>
      <c r="D32" s="247">
        <f t="shared" si="2"/>
        <v>4.9796000063880207E-2</v>
      </c>
      <c r="E32" s="215">
        <f t="shared" si="3"/>
        <v>5.6192303870676273E-2</v>
      </c>
      <c r="F32" s="52">
        <f t="shared" si="4"/>
        <v>0.20327140561875479</v>
      </c>
      <c r="H32" s="19">
        <f>H33-SUM(H7:H31)</f>
        <v>4396.1080000000075</v>
      </c>
      <c r="I32" s="140">
        <f>I33-SUM(I7:I31)</f>
        <v>5154.7939999999653</v>
      </c>
      <c r="J32" s="247">
        <f t="shared" si="5"/>
        <v>5.3482015198081538E-2</v>
      </c>
      <c r="K32" s="215">
        <f t="shared" si="6"/>
        <v>5.7384193679782584E-2</v>
      </c>
      <c r="L32" s="52">
        <f t="shared" si="0"/>
        <v>0.17258129236132427</v>
      </c>
      <c r="N32" s="27">
        <f t="shared" si="1"/>
        <v>2.7429815776748794</v>
      </c>
      <c r="O32" s="152">
        <f t="shared" si="1"/>
        <v>2.6730202913941681</v>
      </c>
      <c r="P32" s="52">
        <f t="shared" si="7"/>
        <v>-2.5505561849239543E-2</v>
      </c>
    </row>
    <row r="33" spans="1:16" ht="26.25" customHeight="1" thickBot="1" x14ac:dyDescent="0.3">
      <c r="A33" s="12" t="s">
        <v>18</v>
      </c>
      <c r="B33" s="17">
        <v>321848.13999999966</v>
      </c>
      <c r="C33" s="145">
        <v>343188.09999999986</v>
      </c>
      <c r="D33" s="243">
        <f>SUM(D7:D32)</f>
        <v>1.0000000000000002</v>
      </c>
      <c r="E33" s="244">
        <f>SUM(E7:E32)</f>
        <v>1.0000000000000004</v>
      </c>
      <c r="F33" s="57">
        <f t="shared" si="4"/>
        <v>6.6304437863149421E-2</v>
      </c>
      <c r="G33" s="1"/>
      <c r="H33" s="17">
        <v>82197.875000000015</v>
      </c>
      <c r="I33" s="145">
        <v>89829.50999999998</v>
      </c>
      <c r="J33" s="243">
        <f>SUM(J7:J32)</f>
        <v>0.99999999999999967</v>
      </c>
      <c r="K33" s="244">
        <f>SUM(K7:K32)</f>
        <v>0.99999999999999978</v>
      </c>
      <c r="L33" s="57">
        <f t="shared" si="0"/>
        <v>9.2844675120858838E-2</v>
      </c>
      <c r="N33" s="29">
        <f t="shared" si="1"/>
        <v>2.5539335103816385</v>
      </c>
      <c r="O33" s="146">
        <f t="shared" si="1"/>
        <v>2.6175007233642429</v>
      </c>
      <c r="P33" s="57">
        <f t="shared" si="7"/>
        <v>2.4889924786297753E-2</v>
      </c>
    </row>
    <row r="35" spans="1:16" ht="15.75" thickBot="1" x14ac:dyDescent="0.3"/>
    <row r="36" spans="1:16" x14ac:dyDescent="0.25">
      <c r="A36" s="354" t="s">
        <v>2</v>
      </c>
      <c r="B36" s="342" t="s">
        <v>1</v>
      </c>
      <c r="C36" s="340"/>
      <c r="D36" s="342" t="s">
        <v>104</v>
      </c>
      <c r="E36" s="340"/>
      <c r="F36" s="130" t="s">
        <v>0</v>
      </c>
      <c r="H36" s="352" t="s">
        <v>19</v>
      </c>
      <c r="I36" s="353"/>
      <c r="J36" s="342" t="s">
        <v>104</v>
      </c>
      <c r="K36" s="343"/>
      <c r="L36" s="130" t="s">
        <v>0</v>
      </c>
      <c r="N36" s="350" t="s">
        <v>22</v>
      </c>
      <c r="O36" s="340"/>
      <c r="P36" s="130" t="s">
        <v>0</v>
      </c>
    </row>
    <row r="37" spans="1:16" x14ac:dyDescent="0.25">
      <c r="A37" s="355"/>
      <c r="B37" s="345" t="str">
        <f>B5</f>
        <v>jan-dez</v>
      </c>
      <c r="C37" s="347"/>
      <c r="D37" s="345" t="str">
        <f>B5</f>
        <v>jan-dez</v>
      </c>
      <c r="E37" s="347"/>
      <c r="F37" s="131" t="str">
        <f>F5</f>
        <v>2023/2022</v>
      </c>
      <c r="H37" s="348" t="str">
        <f>B5</f>
        <v>jan-dez</v>
      </c>
      <c r="I37" s="347"/>
      <c r="J37" s="345" t="str">
        <f>B5</f>
        <v>jan-dez</v>
      </c>
      <c r="K37" s="346"/>
      <c r="L37" s="131" t="str">
        <f>L5</f>
        <v>2023/2022</v>
      </c>
      <c r="N37" s="348" t="str">
        <f>B5</f>
        <v>jan-dez</v>
      </c>
      <c r="O37" s="346"/>
      <c r="P37" s="131" t="str">
        <f>P5</f>
        <v>2023/2022</v>
      </c>
    </row>
    <row r="38" spans="1:16" ht="19.5" customHeight="1" thickBot="1" x14ac:dyDescent="0.3">
      <c r="A38" s="356"/>
      <c r="B38" s="99">
        <f>B6</f>
        <v>2022</v>
      </c>
      <c r="C38" s="134">
        <f>C6</f>
        <v>2023</v>
      </c>
      <c r="D38" s="99">
        <f>B6</f>
        <v>2022</v>
      </c>
      <c r="E38" s="134">
        <f>C6</f>
        <v>2023</v>
      </c>
      <c r="F38" s="132" t="s">
        <v>1</v>
      </c>
      <c r="H38" s="25">
        <f>B6</f>
        <v>2022</v>
      </c>
      <c r="I38" s="134">
        <f>C6</f>
        <v>2023</v>
      </c>
      <c r="J38" s="99">
        <f>B6</f>
        <v>2022</v>
      </c>
      <c r="K38" s="134">
        <f>C6</f>
        <v>2023</v>
      </c>
      <c r="L38" s="259">
        <v>1000</v>
      </c>
      <c r="N38" s="25">
        <f>B6</f>
        <v>2022</v>
      </c>
      <c r="O38" s="134">
        <f>C6</f>
        <v>2023</v>
      </c>
      <c r="P38" s="132"/>
    </row>
    <row r="39" spans="1:16" ht="20.100000000000001" customHeight="1" x14ac:dyDescent="0.25">
      <c r="A39" s="38" t="s">
        <v>165</v>
      </c>
      <c r="B39" s="39">
        <v>43771.659999999996</v>
      </c>
      <c r="C39" s="147">
        <v>36964.19</v>
      </c>
      <c r="D39" s="247">
        <f t="shared" ref="D39:D61" si="12">B39/$B$62</f>
        <v>0.29685502942327385</v>
      </c>
      <c r="E39" s="246">
        <f t="shared" ref="E39:E61" si="13">C39/$C$62</f>
        <v>0.25038345781544064</v>
      </c>
      <c r="F39" s="52">
        <f>(C39-B39)/B39</f>
        <v>-0.15552231740811279</v>
      </c>
      <c r="H39" s="39">
        <v>9059.242000000002</v>
      </c>
      <c r="I39" s="147">
        <v>8312.0249999999996</v>
      </c>
      <c r="J39" s="247">
        <f t="shared" ref="J39:J61" si="14">H39/$H$62</f>
        <v>0.26749077647997155</v>
      </c>
      <c r="K39" s="246">
        <f t="shared" ref="K39:K61" si="15">I39/$I$62</f>
        <v>0.23504772116094444</v>
      </c>
      <c r="L39" s="52">
        <f t="shared" ref="L39:L62" si="16">(I39-H39)/H39</f>
        <v>-8.2481183304298766E-2</v>
      </c>
      <c r="N39" s="27">
        <f t="shared" ref="N39:O62" si="17">(H39/B39)*10</f>
        <v>2.0696592269975604</v>
      </c>
      <c r="O39" s="151">
        <f t="shared" si="17"/>
        <v>2.2486695907579741</v>
      </c>
      <c r="P39" s="61">
        <f t="shared" si="7"/>
        <v>8.6492675424689455E-2</v>
      </c>
    </row>
    <row r="40" spans="1:16" ht="20.100000000000001" customHeight="1" x14ac:dyDescent="0.25">
      <c r="A40" s="38" t="s">
        <v>169</v>
      </c>
      <c r="B40" s="19">
        <v>29522.140000000007</v>
      </c>
      <c r="C40" s="140">
        <v>29945.8</v>
      </c>
      <c r="D40" s="247">
        <f t="shared" si="12"/>
        <v>0.20021620697816836</v>
      </c>
      <c r="E40" s="215">
        <f t="shared" si="13"/>
        <v>0.20284315579618062</v>
      </c>
      <c r="F40" s="52">
        <f t="shared" ref="F40:F62" si="18">(C40-B40)/B40</f>
        <v>1.4350585696023137E-2</v>
      </c>
      <c r="H40" s="19">
        <v>5993.4509999999991</v>
      </c>
      <c r="I40" s="140">
        <v>6148.7980000000007</v>
      </c>
      <c r="J40" s="247">
        <f t="shared" si="14"/>
        <v>0.17696766040521508</v>
      </c>
      <c r="K40" s="215">
        <f t="shared" si="15"/>
        <v>0.17387591564979329</v>
      </c>
      <c r="L40" s="52">
        <f t="shared" si="16"/>
        <v>2.5919457754806304E-2</v>
      </c>
      <c r="N40" s="27">
        <f t="shared" si="17"/>
        <v>2.0301546568101085</v>
      </c>
      <c r="O40" s="152">
        <f t="shared" si="17"/>
        <v>2.0533089782206524</v>
      </c>
      <c r="P40" s="52">
        <f t="shared" si="7"/>
        <v>1.1405200748067739E-2</v>
      </c>
    </row>
    <row r="41" spans="1:16" ht="20.100000000000001" customHeight="1" x14ac:dyDescent="0.25">
      <c r="A41" s="38" t="s">
        <v>160</v>
      </c>
      <c r="B41" s="19">
        <v>25943.759999999998</v>
      </c>
      <c r="C41" s="140">
        <v>22040.440000000002</v>
      </c>
      <c r="D41" s="247">
        <f t="shared" si="12"/>
        <v>0.17594799096379612</v>
      </c>
      <c r="E41" s="215">
        <f t="shared" si="13"/>
        <v>0.14929480610758009</v>
      </c>
      <c r="F41" s="52">
        <f t="shared" si="18"/>
        <v>-0.15045313400987353</v>
      </c>
      <c r="H41" s="19">
        <v>6359.9179999999997</v>
      </c>
      <c r="I41" s="140">
        <v>5531.0649999999996</v>
      </c>
      <c r="J41" s="247">
        <f t="shared" si="14"/>
        <v>0.18778827237079518</v>
      </c>
      <c r="K41" s="215">
        <f t="shared" si="15"/>
        <v>0.15640764119971476</v>
      </c>
      <c r="L41" s="52">
        <f t="shared" si="16"/>
        <v>-0.13032447902630193</v>
      </c>
      <c r="N41" s="27">
        <f t="shared" si="17"/>
        <v>2.4514249283835494</v>
      </c>
      <c r="O41" s="152">
        <f t="shared" si="17"/>
        <v>2.5095075234432702</v>
      </c>
      <c r="P41" s="52">
        <f t="shared" si="7"/>
        <v>2.3693401493644763E-2</v>
      </c>
    </row>
    <row r="42" spans="1:16" ht="20.100000000000001" customHeight="1" x14ac:dyDescent="0.25">
      <c r="A42" s="38" t="s">
        <v>173</v>
      </c>
      <c r="B42" s="19">
        <v>12460.07</v>
      </c>
      <c r="C42" s="140">
        <v>19774.78</v>
      </c>
      <c r="D42" s="247">
        <f t="shared" si="12"/>
        <v>8.4502951143869173E-2</v>
      </c>
      <c r="E42" s="215">
        <f t="shared" si="13"/>
        <v>0.133947958657815</v>
      </c>
      <c r="F42" s="52">
        <f t="shared" si="18"/>
        <v>0.58705207916167401</v>
      </c>
      <c r="H42" s="19">
        <v>2906.6169999999997</v>
      </c>
      <c r="I42" s="140">
        <v>4603.7650000000003</v>
      </c>
      <c r="J42" s="247">
        <f t="shared" si="14"/>
        <v>8.5823211065548882E-2</v>
      </c>
      <c r="K42" s="215">
        <f t="shared" si="15"/>
        <v>0.13018542076215067</v>
      </c>
      <c r="L42" s="52">
        <f t="shared" si="16"/>
        <v>0.58389116970003296</v>
      </c>
      <c r="N42" s="27">
        <f t="shared" si="17"/>
        <v>2.3327453216554961</v>
      </c>
      <c r="O42" s="152">
        <f t="shared" si="17"/>
        <v>2.3280992253769703</v>
      </c>
      <c r="P42" s="52">
        <f t="shared" si="7"/>
        <v>-1.9916860342167647E-3</v>
      </c>
    </row>
    <row r="43" spans="1:16" ht="20.100000000000001" customHeight="1" x14ac:dyDescent="0.25">
      <c r="A43" s="38" t="s">
        <v>171</v>
      </c>
      <c r="B43" s="19">
        <v>6701.4800000000005</v>
      </c>
      <c r="C43" s="140">
        <v>6407.869999999999</v>
      </c>
      <c r="D43" s="247">
        <f t="shared" si="12"/>
        <v>4.5448768508653356E-2</v>
      </c>
      <c r="E43" s="215">
        <f t="shared" si="13"/>
        <v>4.3404837163531169E-2</v>
      </c>
      <c r="F43" s="52">
        <f t="shared" si="18"/>
        <v>-4.3812710028232789E-2</v>
      </c>
      <c r="H43" s="19">
        <v>2294.6739999999995</v>
      </c>
      <c r="I43" s="140">
        <v>2225.0080000000003</v>
      </c>
      <c r="J43" s="247">
        <f t="shared" si="14"/>
        <v>6.7754468864878764E-2</v>
      </c>
      <c r="K43" s="215">
        <f t="shared" si="15"/>
        <v>6.2918850697016762E-2</v>
      </c>
      <c r="L43" s="52">
        <f t="shared" si="16"/>
        <v>-3.0359868111984219E-2</v>
      </c>
      <c r="N43" s="27">
        <f t="shared" si="17"/>
        <v>3.4241301921366611</v>
      </c>
      <c r="O43" s="152">
        <f t="shared" si="17"/>
        <v>3.4723051497611541</v>
      </c>
      <c r="P43" s="52">
        <f t="shared" si="7"/>
        <v>1.4069254064908013E-2</v>
      </c>
    </row>
    <row r="44" spans="1:16" ht="20.100000000000001" customHeight="1" x14ac:dyDescent="0.25">
      <c r="A44" s="38" t="s">
        <v>164</v>
      </c>
      <c r="B44" s="19">
        <v>6697.83</v>
      </c>
      <c r="C44" s="140">
        <v>5705.92</v>
      </c>
      <c r="D44" s="247">
        <f t="shared" si="12"/>
        <v>4.5424014572947119E-2</v>
      </c>
      <c r="E44" s="215">
        <f t="shared" si="13"/>
        <v>3.8650055083535681E-2</v>
      </c>
      <c r="F44" s="52">
        <f t="shared" si="18"/>
        <v>-0.14809423350547862</v>
      </c>
      <c r="H44" s="19">
        <v>1527.3580000000002</v>
      </c>
      <c r="I44" s="140">
        <v>1445.3349999999998</v>
      </c>
      <c r="J44" s="247">
        <f t="shared" si="14"/>
        <v>4.5098053168564918E-2</v>
      </c>
      <c r="K44" s="215">
        <f t="shared" si="15"/>
        <v>4.0871231506660964E-2</v>
      </c>
      <c r="L44" s="52">
        <f t="shared" si="16"/>
        <v>-5.3702537322618767E-2</v>
      </c>
      <c r="N44" s="27">
        <f t="shared" si="17"/>
        <v>2.2803773759560935</v>
      </c>
      <c r="O44" s="152">
        <f t="shared" si="17"/>
        <v>2.5330446273344172</v>
      </c>
      <c r="P44" s="52">
        <f t="shared" si="7"/>
        <v>0.11080063065105088</v>
      </c>
    </row>
    <row r="45" spans="1:16" ht="20.100000000000001" customHeight="1" x14ac:dyDescent="0.25">
      <c r="A45" s="38" t="s">
        <v>185</v>
      </c>
      <c r="B45" s="19">
        <v>4758.45</v>
      </c>
      <c r="C45" s="140">
        <v>6440.42</v>
      </c>
      <c r="D45" s="247">
        <f t="shared" si="12"/>
        <v>3.2271332975701117E-2</v>
      </c>
      <c r="E45" s="215">
        <f t="shared" si="13"/>
        <v>4.3625320327152307E-2</v>
      </c>
      <c r="F45" s="52">
        <f t="shared" si="18"/>
        <v>0.353470142588448</v>
      </c>
      <c r="H45" s="19">
        <v>1007.7969999999999</v>
      </c>
      <c r="I45" s="140">
        <v>1423.5320000000002</v>
      </c>
      <c r="J45" s="247">
        <f t="shared" si="14"/>
        <v>2.9757059372537548E-2</v>
      </c>
      <c r="K45" s="215">
        <f t="shared" si="15"/>
        <v>4.0254685542894977E-2</v>
      </c>
      <c r="L45" s="52">
        <f t="shared" si="16"/>
        <v>0.41251859253401257</v>
      </c>
      <c r="N45" s="27">
        <f t="shared" si="17"/>
        <v>2.1179102438819362</v>
      </c>
      <c r="O45" s="152">
        <f t="shared" si="17"/>
        <v>2.2103092655447938</v>
      </c>
      <c r="P45" s="52">
        <f t="shared" si="7"/>
        <v>4.3627449241427085E-2</v>
      </c>
    </row>
    <row r="46" spans="1:16" ht="20.100000000000001" customHeight="1" x14ac:dyDescent="0.25">
      <c r="A46" s="38" t="s">
        <v>181</v>
      </c>
      <c r="B46" s="19">
        <v>3644.5999999999995</v>
      </c>
      <c r="C46" s="140">
        <v>5042.47</v>
      </c>
      <c r="D46" s="247">
        <f t="shared" si="12"/>
        <v>2.4717313445184942E-2</v>
      </c>
      <c r="E46" s="215">
        <f t="shared" si="13"/>
        <v>3.4156059541156587E-2</v>
      </c>
      <c r="F46" s="52">
        <f t="shared" si="18"/>
        <v>0.38354551939856252</v>
      </c>
      <c r="H46" s="19">
        <v>897.70199999999988</v>
      </c>
      <c r="I46" s="140">
        <v>1316.1830000000002</v>
      </c>
      <c r="J46" s="247">
        <f t="shared" si="14"/>
        <v>2.6506302075562541E-2</v>
      </c>
      <c r="K46" s="215">
        <f t="shared" si="15"/>
        <v>3.7219066927827504E-2</v>
      </c>
      <c r="L46" s="52">
        <f t="shared" si="16"/>
        <v>0.46616917418029635</v>
      </c>
      <c r="N46" s="27">
        <f t="shared" si="17"/>
        <v>2.4631015749327774</v>
      </c>
      <c r="O46" s="152">
        <f t="shared" si="17"/>
        <v>2.61019500363909</v>
      </c>
      <c r="P46" s="52">
        <f t="shared" si="7"/>
        <v>5.9718783099851271E-2</v>
      </c>
    </row>
    <row r="47" spans="1:16" ht="20.100000000000001" customHeight="1" x14ac:dyDescent="0.25">
      <c r="A47" s="38" t="s">
        <v>168</v>
      </c>
      <c r="B47" s="19">
        <v>2392.7899999999995</v>
      </c>
      <c r="C47" s="140">
        <v>2588.73</v>
      </c>
      <c r="D47" s="247">
        <f t="shared" si="12"/>
        <v>1.6227662963975216E-2</v>
      </c>
      <c r="E47" s="215">
        <f t="shared" si="13"/>
        <v>1.7535219052563184E-2</v>
      </c>
      <c r="F47" s="52">
        <f t="shared" si="18"/>
        <v>8.1887670877929336E-2</v>
      </c>
      <c r="H47" s="19">
        <v>766.22799999999984</v>
      </c>
      <c r="I47" s="140">
        <v>818.81700000000012</v>
      </c>
      <c r="J47" s="247">
        <f t="shared" si="14"/>
        <v>2.2624290495904135E-2</v>
      </c>
      <c r="K47" s="215">
        <f t="shared" si="15"/>
        <v>2.3154534532540634E-2</v>
      </c>
      <c r="L47" s="52">
        <f t="shared" si="16"/>
        <v>6.8633618191974569E-2</v>
      </c>
      <c r="N47" s="27">
        <f t="shared" si="17"/>
        <v>3.2022367194780985</v>
      </c>
      <c r="O47" s="152">
        <f t="shared" si="17"/>
        <v>3.1630065707895385</v>
      </c>
      <c r="P47" s="52">
        <f t="shared" si="7"/>
        <v>-1.2250858423406546E-2</v>
      </c>
    </row>
    <row r="48" spans="1:16" ht="20.100000000000001" customHeight="1" x14ac:dyDescent="0.25">
      <c r="A48" s="38" t="s">
        <v>178</v>
      </c>
      <c r="B48" s="19">
        <v>2390.2999999999997</v>
      </c>
      <c r="C48" s="140">
        <v>2220.56</v>
      </c>
      <c r="D48" s="247">
        <f t="shared" si="12"/>
        <v>1.6210776032493435E-2</v>
      </c>
      <c r="E48" s="215">
        <f t="shared" si="13"/>
        <v>1.5041354648557288E-2</v>
      </c>
      <c r="F48" s="52">
        <f t="shared" si="18"/>
        <v>-7.1012006861063376E-2</v>
      </c>
      <c r="H48" s="19">
        <v>669.29799999999989</v>
      </c>
      <c r="I48" s="140">
        <v>676.84299999999996</v>
      </c>
      <c r="J48" s="247">
        <f t="shared" si="14"/>
        <v>1.9762254029254536E-2</v>
      </c>
      <c r="K48" s="215">
        <f t="shared" si="15"/>
        <v>1.9139789008543299E-2</v>
      </c>
      <c r="L48" s="52">
        <f t="shared" si="16"/>
        <v>1.1273005447498834E-2</v>
      </c>
      <c r="N48" s="27">
        <f t="shared" si="17"/>
        <v>2.8000585700539684</v>
      </c>
      <c r="O48" s="152">
        <f t="shared" si="17"/>
        <v>3.0480734589472922</v>
      </c>
      <c r="P48" s="52">
        <f t="shared" si="7"/>
        <v>8.8574893234659571E-2</v>
      </c>
    </row>
    <row r="49" spans="1:16" ht="20.100000000000001" customHeight="1" x14ac:dyDescent="0.25">
      <c r="A49" s="38" t="s">
        <v>177</v>
      </c>
      <c r="B49" s="19">
        <v>1371.2300000000002</v>
      </c>
      <c r="C49" s="140">
        <v>2086.79</v>
      </c>
      <c r="D49" s="247">
        <f t="shared" si="12"/>
        <v>9.2995450023160182E-3</v>
      </c>
      <c r="E49" s="215">
        <f t="shared" si="13"/>
        <v>1.4135239969675605E-2</v>
      </c>
      <c r="F49" s="52">
        <f t="shared" si="18"/>
        <v>0.521838057802119</v>
      </c>
      <c r="H49" s="19">
        <v>400.85099999999994</v>
      </c>
      <c r="I49" s="140">
        <v>607.31399999999996</v>
      </c>
      <c r="J49" s="247">
        <f t="shared" si="14"/>
        <v>1.1835862784410995E-2</v>
      </c>
      <c r="K49" s="215">
        <f t="shared" si="15"/>
        <v>1.7173645619345201E-2</v>
      </c>
      <c r="L49" s="52">
        <f t="shared" si="16"/>
        <v>0.51506170622001701</v>
      </c>
      <c r="N49" s="27">
        <f t="shared" si="17"/>
        <v>2.9232951437760253</v>
      </c>
      <c r="O49" s="152">
        <f t="shared" si="17"/>
        <v>2.910278465969264</v>
      </c>
      <c r="P49" s="52">
        <f t="shared" si="7"/>
        <v>-4.4527415695521039E-3</v>
      </c>
    </row>
    <row r="50" spans="1:16" ht="20.100000000000001" customHeight="1" x14ac:dyDescent="0.25">
      <c r="A50" s="38" t="s">
        <v>189</v>
      </c>
      <c r="B50" s="19">
        <v>2617.37</v>
      </c>
      <c r="C50" s="140">
        <v>1917.72</v>
      </c>
      <c r="D50" s="247">
        <f t="shared" si="12"/>
        <v>1.7750742109428667E-2</v>
      </c>
      <c r="E50" s="215">
        <f t="shared" si="13"/>
        <v>1.299001451734305E-2</v>
      </c>
      <c r="F50" s="52">
        <f t="shared" si="18"/>
        <v>-0.26731031531652</v>
      </c>
      <c r="H50" s="19">
        <v>514.60599999999999</v>
      </c>
      <c r="I50" s="140">
        <v>527.62599999999998</v>
      </c>
      <c r="J50" s="247">
        <f t="shared" si="14"/>
        <v>1.5194688310705489E-2</v>
      </c>
      <c r="K50" s="215">
        <f t="shared" si="15"/>
        <v>1.4920225688116249E-2</v>
      </c>
      <c r="L50" s="52">
        <f t="shared" si="16"/>
        <v>2.5300909822271761E-2</v>
      </c>
      <c r="N50" s="27">
        <f t="shared" si="17"/>
        <v>1.9661186610987367</v>
      </c>
      <c r="O50" s="152">
        <f t="shared" si="17"/>
        <v>2.7513192749723632</v>
      </c>
      <c r="P50" s="52">
        <f t="shared" si="7"/>
        <v>0.39936583147775456</v>
      </c>
    </row>
    <row r="51" spans="1:16" ht="20.100000000000001" customHeight="1" x14ac:dyDescent="0.25">
      <c r="A51" s="38" t="s">
        <v>172</v>
      </c>
      <c r="B51" s="19">
        <v>1712.42</v>
      </c>
      <c r="C51" s="140">
        <v>1925.3799999999999</v>
      </c>
      <c r="D51" s="247">
        <f t="shared" si="12"/>
        <v>1.1613461529332054E-2</v>
      </c>
      <c r="E51" s="215">
        <f t="shared" si="13"/>
        <v>1.3041900877814257E-2</v>
      </c>
      <c r="F51" s="52">
        <f t="shared" si="18"/>
        <v>0.12436201399189439</v>
      </c>
      <c r="H51" s="19">
        <v>477.4</v>
      </c>
      <c r="I51" s="140">
        <v>511.12799999999999</v>
      </c>
      <c r="J51" s="247">
        <f t="shared" si="14"/>
        <v>1.4096112753311855E-2</v>
      </c>
      <c r="K51" s="215">
        <f t="shared" si="15"/>
        <v>1.4453694691913368E-2</v>
      </c>
      <c r="L51" s="52">
        <f t="shared" si="16"/>
        <v>7.064935064935067E-2</v>
      </c>
      <c r="N51" s="27">
        <f t="shared" si="17"/>
        <v>2.7878674624216022</v>
      </c>
      <c r="O51" s="152">
        <f t="shared" si="17"/>
        <v>2.6546863476300779</v>
      </c>
      <c r="P51" s="52">
        <f t="shared" si="7"/>
        <v>-4.777168089470088E-2</v>
      </c>
    </row>
    <row r="52" spans="1:16" ht="20.100000000000001" customHeight="1" x14ac:dyDescent="0.25">
      <c r="A52" s="38" t="s">
        <v>190</v>
      </c>
      <c r="B52" s="19">
        <v>1373.66</v>
      </c>
      <c r="C52" s="140">
        <v>1683.4900000000002</v>
      </c>
      <c r="D52" s="247">
        <f t="shared" si="12"/>
        <v>9.3160250197861921E-3</v>
      </c>
      <c r="E52" s="215">
        <f t="shared" si="13"/>
        <v>1.1403416317190128E-2</v>
      </c>
      <c r="F52" s="52">
        <f t="shared" si="18"/>
        <v>0.22555071851841077</v>
      </c>
      <c r="H52" s="19">
        <v>318.07600000000002</v>
      </c>
      <c r="I52" s="140">
        <v>394.11099999999999</v>
      </c>
      <c r="J52" s="247">
        <f t="shared" si="14"/>
        <v>9.3917787183125725E-3</v>
      </c>
      <c r="K52" s="215">
        <f t="shared" si="15"/>
        <v>1.1144684049249247E-2</v>
      </c>
      <c r="L52" s="52">
        <f t="shared" si="16"/>
        <v>0.23904664294068073</v>
      </c>
      <c r="N52" s="27">
        <f t="shared" si="17"/>
        <v>2.3155365956641383</v>
      </c>
      <c r="O52" s="152">
        <f t="shared" si="17"/>
        <v>2.3410355867869721</v>
      </c>
      <c r="P52" s="52">
        <f t="shared" si="7"/>
        <v>1.1012130480071401E-2</v>
      </c>
    </row>
    <row r="53" spans="1:16" ht="20.100000000000001" customHeight="1" x14ac:dyDescent="0.25">
      <c r="A53" s="38" t="s">
        <v>187</v>
      </c>
      <c r="B53" s="19">
        <v>853.24999999999989</v>
      </c>
      <c r="C53" s="140">
        <v>1422.9599999999998</v>
      </c>
      <c r="D53" s="247">
        <f t="shared" si="12"/>
        <v>5.7866563400933027E-3</v>
      </c>
      <c r="E53" s="215">
        <f t="shared" si="13"/>
        <v>9.6386704303018499E-3</v>
      </c>
      <c r="F53" s="52">
        <f t="shared" si="18"/>
        <v>0.66769411075300322</v>
      </c>
      <c r="H53" s="19">
        <v>233.69799999999998</v>
      </c>
      <c r="I53" s="140">
        <v>360.51</v>
      </c>
      <c r="J53" s="247">
        <f t="shared" si="14"/>
        <v>6.9003631299192998E-3</v>
      </c>
      <c r="K53" s="215">
        <f t="shared" si="15"/>
        <v>1.0194513846593589E-2</v>
      </c>
      <c r="L53" s="52">
        <f t="shared" si="16"/>
        <v>0.54263194379070434</v>
      </c>
      <c r="N53" s="27">
        <f t="shared" si="17"/>
        <v>2.7389159097568121</v>
      </c>
      <c r="O53" s="152">
        <f t="shared" si="17"/>
        <v>2.5335216731320633</v>
      </c>
      <c r="P53" s="52">
        <f t="shared" si="7"/>
        <v>-7.499107069810905E-2</v>
      </c>
    </row>
    <row r="54" spans="1:16" ht="20.100000000000001" customHeight="1" x14ac:dyDescent="0.25">
      <c r="A54" s="38" t="s">
        <v>183</v>
      </c>
      <c r="B54" s="19">
        <v>56.059999999999995</v>
      </c>
      <c r="C54" s="140">
        <v>452.14999999999992</v>
      </c>
      <c r="D54" s="247">
        <f t="shared" si="12"/>
        <v>3.801933248469154E-4</v>
      </c>
      <c r="E54" s="215">
        <f t="shared" si="13"/>
        <v>3.0627177398247184E-3</v>
      </c>
      <c r="F54" s="52">
        <f t="shared" si="18"/>
        <v>7.0654655726007842</v>
      </c>
      <c r="H54" s="19">
        <v>27.611000000000001</v>
      </c>
      <c r="I54" s="140">
        <v>112.19399999999997</v>
      </c>
      <c r="J54" s="247">
        <f t="shared" si="14"/>
        <v>8.1526554091263849E-4</v>
      </c>
      <c r="K54" s="215">
        <f t="shared" si="15"/>
        <v>3.1726256872339769E-3</v>
      </c>
      <c r="L54" s="52">
        <f t="shared" si="16"/>
        <v>3.0633805367426015</v>
      </c>
      <c r="N54" s="27">
        <f t="shared" si="17"/>
        <v>4.9252586514448806</v>
      </c>
      <c r="O54" s="152">
        <f t="shared" si="17"/>
        <v>2.4813446864978435</v>
      </c>
      <c r="P54" s="52">
        <f t="shared" si="7"/>
        <v>-0.49620012630810512</v>
      </c>
    </row>
    <row r="55" spans="1:16" ht="20.100000000000001" customHeight="1" x14ac:dyDescent="0.25">
      <c r="A55" s="38" t="s">
        <v>188</v>
      </c>
      <c r="B55" s="19">
        <v>314.16999999999996</v>
      </c>
      <c r="C55" s="140">
        <v>315.98</v>
      </c>
      <c r="D55" s="247">
        <f t="shared" si="12"/>
        <v>2.1306695837880023E-3</v>
      </c>
      <c r="E55" s="215">
        <f t="shared" si="13"/>
        <v>2.1403462378188978E-3</v>
      </c>
      <c r="F55" s="52">
        <f t="shared" si="18"/>
        <v>5.7612120826306124E-3</v>
      </c>
      <c r="H55" s="19">
        <v>85.951000000000022</v>
      </c>
      <c r="I55" s="140">
        <v>86.861000000000004</v>
      </c>
      <c r="J55" s="247">
        <f t="shared" si="14"/>
        <v>2.5378613055297601E-3</v>
      </c>
      <c r="K55" s="215">
        <f t="shared" si="15"/>
        <v>2.456258265315708E-3</v>
      </c>
      <c r="L55" s="52">
        <f t="shared" si="16"/>
        <v>1.0587427720445162E-2</v>
      </c>
      <c r="N55" s="27">
        <f t="shared" ref="N55:N56" si="19">(H55/B55)*10</f>
        <v>2.7358118216252358</v>
      </c>
      <c r="O55" s="152">
        <f t="shared" ref="O55:O56" si="20">(I55/C55)*10</f>
        <v>2.748939806316856</v>
      </c>
      <c r="P55" s="52">
        <f t="shared" ref="P55:P56" si="21">(O55-N55)/N55</f>
        <v>4.79857005801712E-3</v>
      </c>
    </row>
    <row r="56" spans="1:16" ht="20.100000000000001" customHeight="1" x14ac:dyDescent="0.25">
      <c r="A56" s="38" t="s">
        <v>191</v>
      </c>
      <c r="B56" s="19">
        <v>207.98</v>
      </c>
      <c r="C56" s="140">
        <v>154.06</v>
      </c>
      <c r="D56" s="247">
        <f t="shared" si="12"/>
        <v>1.4104996022415532E-3</v>
      </c>
      <c r="E56" s="215">
        <f t="shared" si="13"/>
        <v>1.0435525710436717E-3</v>
      </c>
      <c r="F56" s="52">
        <f t="shared" si="18"/>
        <v>-0.25925569766323681</v>
      </c>
      <c r="H56" s="19">
        <v>95.075000000000017</v>
      </c>
      <c r="I56" s="140">
        <v>68.463999999999999</v>
      </c>
      <c r="J56" s="247">
        <f t="shared" si="14"/>
        <v>2.8072641810245598E-3</v>
      </c>
      <c r="K56" s="215">
        <f t="shared" si="15"/>
        <v>1.9360272835515894E-3</v>
      </c>
      <c r="L56" s="52">
        <f t="shared" ref="L56:L57" si="22">(I56-H56)/H56</f>
        <v>-0.27989481987904302</v>
      </c>
      <c r="N56" s="27">
        <f t="shared" si="19"/>
        <v>4.5713530147129546</v>
      </c>
      <c r="O56" s="152">
        <f t="shared" si="20"/>
        <v>4.4439828638192918</v>
      </c>
      <c r="P56" s="52">
        <f t="shared" si="21"/>
        <v>-2.786268102325953E-2</v>
      </c>
    </row>
    <row r="57" spans="1:16" ht="20.100000000000001" customHeight="1" x14ac:dyDescent="0.25">
      <c r="A57" s="38" t="s">
        <v>186</v>
      </c>
      <c r="B57" s="19">
        <v>137.97000000000003</v>
      </c>
      <c r="C57" s="140">
        <v>107.76</v>
      </c>
      <c r="D57" s="247">
        <f t="shared" si="12"/>
        <v>9.3569876969548584E-4</v>
      </c>
      <c r="E57" s="215">
        <f t="shared" si="13"/>
        <v>7.2993135827382886E-4</v>
      </c>
      <c r="F57" s="52">
        <f t="shared" si="18"/>
        <v>-0.21896064361817799</v>
      </c>
      <c r="H57" s="19">
        <v>44.933</v>
      </c>
      <c r="I57" s="140">
        <v>43.834999999999994</v>
      </c>
      <c r="J57" s="247">
        <f t="shared" si="14"/>
        <v>1.3267294393476362E-3</v>
      </c>
      <c r="K57" s="215">
        <f t="shared" si="15"/>
        <v>1.2395675971968321E-3</v>
      </c>
      <c r="L57" s="52">
        <f t="shared" si="22"/>
        <v>-2.4436383059221644E-2</v>
      </c>
      <c r="N57" s="27">
        <f t="shared" ref="N57:N58" si="23">(H57/B57)*10</f>
        <v>3.2567224759005575</v>
      </c>
      <c r="O57" s="152">
        <f t="shared" ref="O57:O58" si="24">(I57/C57)*10</f>
        <v>4.0678359317000732</v>
      </c>
      <c r="P57" s="52">
        <f t="shared" ref="P57:P58" si="25">(O57-N57)/N57</f>
        <v>0.24905820554305119</v>
      </c>
    </row>
    <row r="58" spans="1:16" ht="20.100000000000001" customHeight="1" x14ac:dyDescent="0.25">
      <c r="A58" s="38" t="s">
        <v>213</v>
      </c>
      <c r="B58" s="19">
        <v>179.13</v>
      </c>
      <c r="C58" s="140">
        <v>127.24000000000001</v>
      </c>
      <c r="D58" s="247">
        <f t="shared" si="12"/>
        <v>1.2148417816594357E-3</v>
      </c>
      <c r="E58" s="215">
        <f t="shared" si="13"/>
        <v>8.6188257263142157E-4</v>
      </c>
      <c r="F58" s="52">
        <f t="shared" si="18"/>
        <v>-0.2896778875676882</v>
      </c>
      <c r="H58" s="19">
        <v>57.121000000000002</v>
      </c>
      <c r="I58" s="140">
        <v>40.164999999999999</v>
      </c>
      <c r="J58" s="247">
        <f t="shared" si="14"/>
        <v>1.6866025483492386E-3</v>
      </c>
      <c r="K58" s="215">
        <f t="shared" si="15"/>
        <v>1.1357872143586351E-3</v>
      </c>
      <c r="L58" s="52">
        <f t="shared" si="16"/>
        <v>-0.29684354265506563</v>
      </c>
      <c r="N58" s="27">
        <f t="shared" si="23"/>
        <v>3.1888014291296822</v>
      </c>
      <c r="O58" s="152">
        <f t="shared" si="24"/>
        <v>3.1566331342345171</v>
      </c>
      <c r="P58" s="52">
        <f t="shared" si="25"/>
        <v>-1.008789528294486E-2</v>
      </c>
    </row>
    <row r="59" spans="1:16" ht="20.100000000000001" customHeight="1" x14ac:dyDescent="0.25">
      <c r="A59" s="38" t="s">
        <v>194</v>
      </c>
      <c r="B59" s="19">
        <v>63.42</v>
      </c>
      <c r="C59" s="140">
        <v>142.85</v>
      </c>
      <c r="D59" s="247">
        <f t="shared" ref="D59" si="26">B59/$B$62</f>
        <v>4.3010811027098425E-4</v>
      </c>
      <c r="E59" s="215">
        <f t="shared" ref="E59" si="27">C59/$C$62</f>
        <v>9.676196597013404E-4</v>
      </c>
      <c r="F59" s="52">
        <f t="shared" si="18"/>
        <v>1.2524440239672026</v>
      </c>
      <c r="H59" s="19">
        <v>17.212000000000003</v>
      </c>
      <c r="I59" s="140">
        <v>37.007000000000005</v>
      </c>
      <c r="J59" s="247">
        <f t="shared" ref="J59:J60" si="28">H59/$H$62</f>
        <v>5.0821594618769104E-4</v>
      </c>
      <c r="K59" s="215">
        <f t="shared" ref="K59:K60" si="29">I59/$I$62</f>
        <v>1.046485184657538E-3</v>
      </c>
      <c r="L59" s="52">
        <f t="shared" si="16"/>
        <v>1.1500697188008364</v>
      </c>
      <c r="N59" s="27">
        <f t="shared" ref="N59:N60" si="30">(H59/B59)*10</f>
        <v>2.7139703563544626</v>
      </c>
      <c r="O59" s="152">
        <f t="shared" ref="O59:O60" si="31">(I59/C59)*10</f>
        <v>2.5906195309765496</v>
      </c>
      <c r="P59" s="52">
        <f t="shared" ref="P59:P60" si="32">(O59-N59)/N59</f>
        <v>-4.5450321551633976E-2</v>
      </c>
    </row>
    <row r="60" spans="1:16" ht="20.100000000000001" customHeight="1" x14ac:dyDescent="0.25">
      <c r="A60" s="38" t="s">
        <v>192</v>
      </c>
      <c r="B60" s="19">
        <v>192.00999999999996</v>
      </c>
      <c r="C60" s="140">
        <v>65.290000000000006</v>
      </c>
      <c r="D60" s="247">
        <f t="shared" si="12"/>
        <v>1.3021926561515558E-3</v>
      </c>
      <c r="E60" s="215">
        <f t="shared" si="13"/>
        <v>4.4225332573959066E-4</v>
      </c>
      <c r="F60" s="52">
        <f t="shared" si="18"/>
        <v>-0.65996562679027126</v>
      </c>
      <c r="H60" s="19">
        <v>75.316999999999993</v>
      </c>
      <c r="I60" s="140">
        <v>36.893999999999998</v>
      </c>
      <c r="J60" s="247">
        <f t="shared" si="28"/>
        <v>2.2238729037310197E-3</v>
      </c>
      <c r="K60" s="215">
        <f t="shared" si="29"/>
        <v>1.0432897668753262E-3</v>
      </c>
      <c r="L60" s="52">
        <f t="shared" si="16"/>
        <v>-0.51015043084562584</v>
      </c>
      <c r="N60" s="27">
        <f t="shared" si="30"/>
        <v>3.9225561168689134</v>
      </c>
      <c r="O60" s="152">
        <f t="shared" si="31"/>
        <v>5.6507887884821564</v>
      </c>
      <c r="P60" s="52">
        <f t="shared" si="32"/>
        <v>0.44058838678712475</v>
      </c>
    </row>
    <row r="61" spans="1:16" ht="20.100000000000001" customHeight="1" thickBot="1" x14ac:dyDescent="0.3">
      <c r="A61" s="8" t="s">
        <v>17</v>
      </c>
      <c r="B61" s="19">
        <f>B62-SUM(B39:B60)</f>
        <v>89.549999999988358</v>
      </c>
      <c r="C61" s="140">
        <f>C62-SUM(C39:C60)</f>
        <v>97.470000000001164</v>
      </c>
      <c r="D61" s="247">
        <f t="shared" si="12"/>
        <v>6.0731916232673652E-4</v>
      </c>
      <c r="E61" s="215">
        <f t="shared" si="13"/>
        <v>6.6023022912909193E-4</v>
      </c>
      <c r="F61" s="52">
        <f t="shared" si="18"/>
        <v>8.8442211055430875E-2</v>
      </c>
      <c r="H61" s="19">
        <f>H62-SUM(H39:H60)</f>
        <v>37.357000000018161</v>
      </c>
      <c r="I61" s="140">
        <f>I62-SUM(I39:I60)</f>
        <v>35.658000000017637</v>
      </c>
      <c r="J61" s="247">
        <f t="shared" si="14"/>
        <v>1.1030341100245642E-3</v>
      </c>
      <c r="K61" s="215">
        <f t="shared" si="15"/>
        <v>1.0083381175057947E-3</v>
      </c>
      <c r="L61" s="52">
        <f t="shared" si="16"/>
        <v>-4.5480097438223038E-2</v>
      </c>
      <c r="N61" s="27">
        <f t="shared" si="17"/>
        <v>4.1716359575681761</v>
      </c>
      <c r="O61" s="152">
        <f t="shared" si="17"/>
        <v>3.6583564173609533</v>
      </c>
      <c r="P61" s="52">
        <f t="shared" si="7"/>
        <v>-0.12304034806201911</v>
      </c>
    </row>
    <row r="62" spans="1:16" ht="26.25" customHeight="1" thickBot="1" x14ac:dyDescent="0.3">
      <c r="A62" s="12" t="s">
        <v>18</v>
      </c>
      <c r="B62" s="17">
        <v>147451.30000000005</v>
      </c>
      <c r="C62" s="145">
        <v>147630.32</v>
      </c>
      <c r="D62" s="253">
        <f>SUM(D39:D61)</f>
        <v>0.99999999999999956</v>
      </c>
      <c r="E62" s="254">
        <f>SUM(E39:E61)</f>
        <v>1</v>
      </c>
      <c r="F62" s="57">
        <f t="shared" si="18"/>
        <v>1.2140957726378837E-3</v>
      </c>
      <c r="G62" s="1"/>
      <c r="H62" s="17">
        <v>33867.493000000002</v>
      </c>
      <c r="I62" s="145">
        <v>35363.138000000006</v>
      </c>
      <c r="J62" s="253">
        <f>SUM(J39:J61)</f>
        <v>1.0000000000000007</v>
      </c>
      <c r="K62" s="254">
        <f>SUM(K39:K61)</f>
        <v>1.0000000000000002</v>
      </c>
      <c r="L62" s="57">
        <f t="shared" si="16"/>
        <v>4.4161668535666457E-2</v>
      </c>
      <c r="M62" s="1"/>
      <c r="N62" s="29">
        <f t="shared" si="17"/>
        <v>2.2968595732964032</v>
      </c>
      <c r="O62" s="146">
        <f t="shared" si="17"/>
        <v>2.3953844982521209</v>
      </c>
      <c r="P62" s="57">
        <f t="shared" si="7"/>
        <v>4.2895493525673747E-2</v>
      </c>
    </row>
    <row r="64" spans="1:16" ht="15.75" thickBot="1" x14ac:dyDescent="0.3"/>
    <row r="65" spans="1:16" x14ac:dyDescent="0.25">
      <c r="A65" s="354" t="s">
        <v>15</v>
      </c>
      <c r="B65" s="342" t="s">
        <v>1</v>
      </c>
      <c r="C65" s="340"/>
      <c r="D65" s="342" t="s">
        <v>104</v>
      </c>
      <c r="E65" s="340"/>
      <c r="F65" s="130" t="s">
        <v>0</v>
      </c>
      <c r="H65" s="352" t="s">
        <v>19</v>
      </c>
      <c r="I65" s="353"/>
      <c r="J65" s="342" t="s">
        <v>104</v>
      </c>
      <c r="K65" s="343"/>
      <c r="L65" s="130" t="s">
        <v>0</v>
      </c>
      <c r="N65" s="350" t="s">
        <v>22</v>
      </c>
      <c r="O65" s="340"/>
      <c r="P65" s="130" t="s">
        <v>0</v>
      </c>
    </row>
    <row r="66" spans="1:16" x14ac:dyDescent="0.25">
      <c r="A66" s="355"/>
      <c r="B66" s="345" t="str">
        <f>B5</f>
        <v>jan-dez</v>
      </c>
      <c r="C66" s="347"/>
      <c r="D66" s="345" t="str">
        <f>B5</f>
        <v>jan-dez</v>
      </c>
      <c r="E66" s="347"/>
      <c r="F66" s="131" t="str">
        <f>F37</f>
        <v>2023/2022</v>
      </c>
      <c r="H66" s="348" t="str">
        <f>B5</f>
        <v>jan-dez</v>
      </c>
      <c r="I66" s="347"/>
      <c r="J66" s="345" t="str">
        <f>B5</f>
        <v>jan-dez</v>
      </c>
      <c r="K66" s="346"/>
      <c r="L66" s="131" t="str">
        <f>L37</f>
        <v>2023/2022</v>
      </c>
      <c r="N66" s="348" t="str">
        <f>B5</f>
        <v>jan-dez</v>
      </c>
      <c r="O66" s="346"/>
      <c r="P66" s="131" t="str">
        <f>P37</f>
        <v>2023/2022</v>
      </c>
    </row>
    <row r="67" spans="1:16" ht="19.5" customHeight="1" thickBot="1" x14ac:dyDescent="0.3">
      <c r="A67" s="356"/>
      <c r="B67" s="99">
        <f>B6</f>
        <v>2022</v>
      </c>
      <c r="C67" s="134">
        <f>C6</f>
        <v>2023</v>
      </c>
      <c r="D67" s="99">
        <f>B6</f>
        <v>2022</v>
      </c>
      <c r="E67" s="134">
        <f>C6</f>
        <v>2023</v>
      </c>
      <c r="F67" s="132" t="s">
        <v>1</v>
      </c>
      <c r="H67" s="25">
        <f>B6</f>
        <v>2022</v>
      </c>
      <c r="I67" s="134">
        <f>C6</f>
        <v>2023</v>
      </c>
      <c r="J67" s="99">
        <f>B6</f>
        <v>2022</v>
      </c>
      <c r="K67" s="134">
        <f>C6</f>
        <v>2023</v>
      </c>
      <c r="L67" s="259">
        <v>1000</v>
      </c>
      <c r="N67" s="25">
        <f>B6</f>
        <v>2022</v>
      </c>
      <c r="O67" s="134">
        <f>C6</f>
        <v>2023</v>
      </c>
      <c r="P67" s="132"/>
    </row>
    <row r="68" spans="1:16" ht="20.100000000000001" customHeight="1" x14ac:dyDescent="0.25">
      <c r="A68" s="38" t="s">
        <v>161</v>
      </c>
      <c r="B68" s="39">
        <v>63325.529999999992</v>
      </c>
      <c r="C68" s="147">
        <v>62974.159999999996</v>
      </c>
      <c r="D68" s="247">
        <f>B68/$B$96</f>
        <v>0.36311168252819259</v>
      </c>
      <c r="E68" s="246">
        <f>C68/$C$96</f>
        <v>0.32202329153051329</v>
      </c>
      <c r="F68" s="61">
        <f t="shared" ref="F68:F94" si="33">(C68-B68)/B68</f>
        <v>-5.5486310181690609E-3</v>
      </c>
      <c r="H68" s="19">
        <v>18633.294999999998</v>
      </c>
      <c r="I68" s="147">
        <v>19184.196</v>
      </c>
      <c r="J68" s="245">
        <f>H68/$H$96</f>
        <v>0.38553999014532914</v>
      </c>
      <c r="K68" s="246">
        <f>I68/$I$96</f>
        <v>0.3522209263359784</v>
      </c>
      <c r="L68" s="61">
        <f t="shared" ref="L68:L96" si="34">(I68-H68)/H68</f>
        <v>2.9565409660502973E-2</v>
      </c>
      <c r="N68" s="41">
        <f t="shared" ref="N68:O96" si="35">(H68/B68)*10</f>
        <v>2.9424617527875405</v>
      </c>
      <c r="O68" s="149">
        <f t="shared" si="35"/>
        <v>3.0463599673262816</v>
      </c>
      <c r="P68" s="61">
        <f t="shared" si="7"/>
        <v>3.5309962632585824E-2</v>
      </c>
    </row>
    <row r="69" spans="1:16" ht="20.100000000000001" customHeight="1" x14ac:dyDescent="0.25">
      <c r="A69" s="38" t="s">
        <v>163</v>
      </c>
      <c r="B69" s="19">
        <v>24865.84</v>
      </c>
      <c r="C69" s="140">
        <v>31386.280000000002</v>
      </c>
      <c r="D69" s="247">
        <f t="shared" ref="D69:D95" si="36">B69/$B$96</f>
        <v>0.14258194127829382</v>
      </c>
      <c r="E69" s="215">
        <f t="shared" ref="E69:E95" si="37">C69/$C$96</f>
        <v>0.16049619708303087</v>
      </c>
      <c r="F69" s="52">
        <f t="shared" si="33"/>
        <v>0.26222480318380564</v>
      </c>
      <c r="H69" s="19">
        <v>5649.6050000000014</v>
      </c>
      <c r="I69" s="140">
        <v>7542.2120000000004</v>
      </c>
      <c r="J69" s="214">
        <f t="shared" ref="J69:J96" si="38">H69/$H$96</f>
        <v>0.1168955171924774</v>
      </c>
      <c r="K69" s="215">
        <f t="shared" ref="K69:K96" si="39">I69/$I$96</f>
        <v>0.13847465368172493</v>
      </c>
      <c r="L69" s="52">
        <f t="shared" si="34"/>
        <v>0.3349981104873701</v>
      </c>
      <c r="N69" s="40">
        <f t="shared" si="35"/>
        <v>2.2720346467282027</v>
      </c>
      <c r="O69" s="143">
        <f t="shared" si="35"/>
        <v>2.4030283295758528</v>
      </c>
      <c r="P69" s="52">
        <f t="shared" si="7"/>
        <v>5.7654791064161326E-2</v>
      </c>
    </row>
    <row r="70" spans="1:16" ht="20.100000000000001" customHeight="1" x14ac:dyDescent="0.25">
      <c r="A70" s="38" t="s">
        <v>162</v>
      </c>
      <c r="B70" s="19">
        <v>19227.850000000002</v>
      </c>
      <c r="C70" s="140">
        <v>21719.420000000002</v>
      </c>
      <c r="D70" s="247">
        <f t="shared" si="36"/>
        <v>0.11025343119749191</v>
      </c>
      <c r="E70" s="215">
        <f t="shared" si="37"/>
        <v>0.11106395255663055</v>
      </c>
      <c r="F70" s="52">
        <f t="shared" si="33"/>
        <v>0.1295813104429252</v>
      </c>
      <c r="H70" s="19">
        <v>5085.3599999999997</v>
      </c>
      <c r="I70" s="140">
        <v>6383.6140000000005</v>
      </c>
      <c r="J70" s="214">
        <f t="shared" si="38"/>
        <v>0.10522076982548986</v>
      </c>
      <c r="K70" s="215">
        <f t="shared" si="39"/>
        <v>0.11720284949399602</v>
      </c>
      <c r="L70" s="52">
        <f t="shared" si="34"/>
        <v>0.25529244733902828</v>
      </c>
      <c r="N70" s="40">
        <f t="shared" si="35"/>
        <v>2.6447886789214596</v>
      </c>
      <c r="O70" s="143">
        <f t="shared" si="35"/>
        <v>2.9391272879294199</v>
      </c>
      <c r="P70" s="52">
        <f t="shared" si="7"/>
        <v>0.11129002908768917</v>
      </c>
    </row>
    <row r="71" spans="1:16" ht="20.100000000000001" customHeight="1" x14ac:dyDescent="0.25">
      <c r="A71" s="38" t="s">
        <v>166</v>
      </c>
      <c r="B71" s="19">
        <v>15308.47</v>
      </c>
      <c r="C71" s="140">
        <v>14332.460000000001</v>
      </c>
      <c r="D71" s="247">
        <f t="shared" si="36"/>
        <v>8.7779514812309681E-2</v>
      </c>
      <c r="E71" s="215">
        <f t="shared" si="37"/>
        <v>7.3290154960850937E-2</v>
      </c>
      <c r="F71" s="52">
        <f t="shared" si="33"/>
        <v>-6.3756208164499686E-2</v>
      </c>
      <c r="H71" s="19">
        <v>5399.7939999999999</v>
      </c>
      <c r="I71" s="140">
        <v>5152.4039999999986</v>
      </c>
      <c r="J71" s="214">
        <f t="shared" si="38"/>
        <v>0.11172669812541516</v>
      </c>
      <c r="K71" s="215">
        <f t="shared" si="39"/>
        <v>9.4597892439026374E-2</v>
      </c>
      <c r="L71" s="52">
        <f t="shared" si="34"/>
        <v>-4.5814710709334697E-2</v>
      </c>
      <c r="N71" s="40">
        <f t="shared" si="35"/>
        <v>3.5273244158299293</v>
      </c>
      <c r="O71" s="143">
        <f t="shared" si="35"/>
        <v>3.5949195043977085</v>
      </c>
      <c r="P71" s="52">
        <f t="shared" si="7"/>
        <v>1.9163275219150778E-2</v>
      </c>
    </row>
    <row r="72" spans="1:16" ht="20.100000000000001" customHeight="1" x14ac:dyDescent="0.25">
      <c r="A72" s="38" t="s">
        <v>176</v>
      </c>
      <c r="B72" s="19">
        <v>15063.11</v>
      </c>
      <c r="C72" s="140">
        <v>26082.959999999999</v>
      </c>
      <c r="D72" s="247">
        <f t="shared" si="36"/>
        <v>8.6372608586256519E-2</v>
      </c>
      <c r="E72" s="215">
        <f t="shared" si="37"/>
        <v>0.13337725556099067</v>
      </c>
      <c r="F72" s="52">
        <f t="shared" si="33"/>
        <v>0.73157867133679555</v>
      </c>
      <c r="H72" s="19">
        <v>3337.5619999999999</v>
      </c>
      <c r="I72" s="140">
        <v>4852.223</v>
      </c>
      <c r="J72" s="214">
        <f t="shared" si="38"/>
        <v>6.9057223673506224E-2</v>
      </c>
      <c r="K72" s="215">
        <f t="shared" si="39"/>
        <v>8.9086583552875506E-2</v>
      </c>
      <c r="L72" s="52">
        <f t="shared" si="34"/>
        <v>0.45382258067415682</v>
      </c>
      <c r="N72" s="40">
        <f t="shared" si="35"/>
        <v>2.2157190646553069</v>
      </c>
      <c r="O72" s="143">
        <f t="shared" si="35"/>
        <v>1.8603038152111571</v>
      </c>
      <c r="P72" s="52">
        <f t="shared" ref="P72:P86" si="40">(O72-N72)/N72</f>
        <v>-0.16040627853668837</v>
      </c>
    </row>
    <row r="73" spans="1:16" ht="20.100000000000001" customHeight="1" x14ac:dyDescent="0.25">
      <c r="A73" s="38" t="s">
        <v>170</v>
      </c>
      <c r="B73" s="19">
        <v>7385.0599999999995</v>
      </c>
      <c r="C73" s="140">
        <v>7195.6900000000005</v>
      </c>
      <c r="D73" s="247">
        <f t="shared" si="36"/>
        <v>4.2346294806717831E-2</v>
      </c>
      <c r="E73" s="215">
        <f t="shared" si="37"/>
        <v>3.6795723494099791E-2</v>
      </c>
      <c r="F73" s="52">
        <f t="shared" si="33"/>
        <v>-2.5642310285901401E-2</v>
      </c>
      <c r="H73" s="19">
        <v>2138.9829999999997</v>
      </c>
      <c r="I73" s="140">
        <v>2247.6439999999998</v>
      </c>
      <c r="J73" s="214">
        <f t="shared" si="38"/>
        <v>4.4257523145585717E-2</v>
      </c>
      <c r="K73" s="215">
        <f t="shared" si="39"/>
        <v>4.1266636962711586E-2</v>
      </c>
      <c r="L73" s="52">
        <f t="shared" si="34"/>
        <v>5.0800310240894889E-2</v>
      </c>
      <c r="N73" s="40">
        <f t="shared" si="35"/>
        <v>2.896365093851641</v>
      </c>
      <c r="O73" s="143">
        <f t="shared" si="35"/>
        <v>3.123597598006584</v>
      </c>
      <c r="P73" s="52">
        <f t="shared" si="40"/>
        <v>7.8454371873666287E-2</v>
      </c>
    </row>
    <row r="74" spans="1:16" ht="20.100000000000001" customHeight="1" x14ac:dyDescent="0.25">
      <c r="A74" s="38" t="s">
        <v>182</v>
      </c>
      <c r="B74" s="19">
        <v>4704.3899999999994</v>
      </c>
      <c r="C74" s="140">
        <v>4381.869999999999</v>
      </c>
      <c r="D74" s="247">
        <f t="shared" si="36"/>
        <v>2.6975202073615555E-2</v>
      </c>
      <c r="E74" s="215">
        <f t="shared" si="37"/>
        <v>2.2407034892705357E-2</v>
      </c>
      <c r="F74" s="52">
        <f t="shared" si="33"/>
        <v>-6.855724121512044E-2</v>
      </c>
      <c r="H74" s="19">
        <v>1393.1569999999999</v>
      </c>
      <c r="I74" s="140">
        <v>1303.5119999999997</v>
      </c>
      <c r="J74" s="214">
        <f t="shared" si="38"/>
        <v>2.8825698087799091E-2</v>
      </c>
      <c r="K74" s="215">
        <f t="shared" si="39"/>
        <v>2.3932418336951092E-2</v>
      </c>
      <c r="L74" s="52">
        <f t="shared" si="34"/>
        <v>-6.4346660139524989E-2</v>
      </c>
      <c r="N74" s="40">
        <f t="shared" si="35"/>
        <v>2.96139775826409</v>
      </c>
      <c r="O74" s="143">
        <f t="shared" si="35"/>
        <v>2.9747847380228079</v>
      </c>
      <c r="P74" s="52">
        <f t="shared" si="40"/>
        <v>4.5204936491087915E-3</v>
      </c>
    </row>
    <row r="75" spans="1:16" ht="20.100000000000001" customHeight="1" x14ac:dyDescent="0.25">
      <c r="A75" s="38" t="s">
        <v>197</v>
      </c>
      <c r="B75" s="19">
        <v>3877.1300000000006</v>
      </c>
      <c r="C75" s="140">
        <v>4758.01</v>
      </c>
      <c r="D75" s="247">
        <f t="shared" si="36"/>
        <v>2.2231652821232319E-2</v>
      </c>
      <c r="E75" s="215">
        <f t="shared" si="37"/>
        <v>2.4330456195606222E-2</v>
      </c>
      <c r="F75" s="52">
        <f t="shared" si="33"/>
        <v>0.22719898481608808</v>
      </c>
      <c r="H75" s="19">
        <v>775.25999999999988</v>
      </c>
      <c r="I75" s="140">
        <v>999.42599999999993</v>
      </c>
      <c r="J75" s="214">
        <f t="shared" si="38"/>
        <v>1.6040841555938865E-2</v>
      </c>
      <c r="K75" s="215">
        <f t="shared" si="39"/>
        <v>1.8349413836486111E-2</v>
      </c>
      <c r="L75" s="52">
        <f t="shared" si="34"/>
        <v>0.28914944663725728</v>
      </c>
      <c r="N75" s="40">
        <f t="shared" ref="N75" si="41">(H75/B75)*10</f>
        <v>1.9995718482485749</v>
      </c>
      <c r="O75" s="143">
        <f t="shared" ref="O75" si="42">(I75/C75)*10</f>
        <v>2.1005126092631161</v>
      </c>
      <c r="P75" s="52">
        <f t="shared" ref="P75" si="43">(O75-N75)/N75</f>
        <v>5.0481187311651347E-2</v>
      </c>
    </row>
    <row r="76" spans="1:16" ht="20.100000000000001" customHeight="1" x14ac:dyDescent="0.25">
      <c r="A76" s="38" t="s">
        <v>206</v>
      </c>
      <c r="B76" s="19">
        <v>4966.6799999999994</v>
      </c>
      <c r="C76" s="140">
        <v>4152.13</v>
      </c>
      <c r="D76" s="247">
        <f t="shared" si="36"/>
        <v>2.8479185746714219E-2</v>
      </c>
      <c r="E76" s="215">
        <f t="shared" si="37"/>
        <v>2.1232241437799095E-2</v>
      </c>
      <c r="F76" s="52">
        <f t="shared" si="33"/>
        <v>-0.16400291542841483</v>
      </c>
      <c r="H76" s="19">
        <v>1139.5999999999999</v>
      </c>
      <c r="I76" s="140">
        <v>995.40599999999984</v>
      </c>
      <c r="J76" s="214">
        <f t="shared" si="38"/>
        <v>2.3579370839651125E-2</v>
      </c>
      <c r="K76" s="215">
        <f t="shared" si="39"/>
        <v>1.8275606827640359E-2</v>
      </c>
      <c r="L76" s="52">
        <f t="shared" si="34"/>
        <v>-0.1265303615303616</v>
      </c>
      <c r="N76" s="40">
        <f t="shared" si="35"/>
        <v>2.2944904845893035</v>
      </c>
      <c r="O76" s="143">
        <f t="shared" si="35"/>
        <v>2.3973382336294859</v>
      </c>
      <c r="P76" s="52">
        <f t="shared" si="40"/>
        <v>4.4823785381089269E-2</v>
      </c>
    </row>
    <row r="77" spans="1:16" ht="20.100000000000001" customHeight="1" x14ac:dyDescent="0.25">
      <c r="A77" s="38" t="s">
        <v>175</v>
      </c>
      <c r="B77" s="19">
        <v>1527.3300000000002</v>
      </c>
      <c r="C77" s="140">
        <v>2002.7</v>
      </c>
      <c r="D77" s="247">
        <f t="shared" si="36"/>
        <v>8.757784831422406E-3</v>
      </c>
      <c r="E77" s="215">
        <f t="shared" si="37"/>
        <v>1.0240963054499798E-2</v>
      </c>
      <c r="F77" s="52">
        <f t="shared" si="33"/>
        <v>0.31124249507310131</v>
      </c>
      <c r="H77" s="19">
        <v>543.35399999999993</v>
      </c>
      <c r="I77" s="140">
        <v>818.928</v>
      </c>
      <c r="J77" s="214">
        <f t="shared" si="38"/>
        <v>1.1242493386458228E-2</v>
      </c>
      <c r="K77" s="215">
        <f t="shared" si="39"/>
        <v>1.5035479139311865E-2</v>
      </c>
      <c r="L77" s="52">
        <f t="shared" si="34"/>
        <v>0.50717211983347887</v>
      </c>
      <c r="N77" s="40">
        <f t="shared" si="35"/>
        <v>3.557541592190292</v>
      </c>
      <c r="O77" s="143">
        <f t="shared" si="35"/>
        <v>4.0891196884206318</v>
      </c>
      <c r="P77" s="52">
        <f t="shared" si="40"/>
        <v>0.14942287601002019</v>
      </c>
    </row>
    <row r="78" spans="1:16" ht="20.100000000000001" customHeight="1" x14ac:dyDescent="0.25">
      <c r="A78" s="38" t="s">
        <v>174</v>
      </c>
      <c r="B78" s="19">
        <v>450.42999999999995</v>
      </c>
      <c r="C78" s="140">
        <v>499.34999999999997</v>
      </c>
      <c r="D78" s="247">
        <f t="shared" si="36"/>
        <v>2.5827876239041948E-3</v>
      </c>
      <c r="E78" s="215">
        <f t="shared" si="37"/>
        <v>2.5534652725143422E-3</v>
      </c>
      <c r="F78" s="52">
        <f t="shared" si="33"/>
        <v>0.10860733077281713</v>
      </c>
      <c r="H78" s="19">
        <v>492.67399999999998</v>
      </c>
      <c r="I78" s="140">
        <v>617.28600000000006</v>
      </c>
      <c r="J78" s="214">
        <f t="shared" si="38"/>
        <v>1.0193877631672761E-2</v>
      </c>
      <c r="K78" s="215">
        <f t="shared" si="39"/>
        <v>1.1333341607551903E-2</v>
      </c>
      <c r="L78" s="52">
        <f t="shared" si="34"/>
        <v>0.25292992932446218</v>
      </c>
      <c r="N78" s="40">
        <f t="shared" si="35"/>
        <v>10.9378593788158</v>
      </c>
      <c r="O78" s="143">
        <f t="shared" si="35"/>
        <v>12.361790327425656</v>
      </c>
      <c r="P78" s="52">
        <f t="shared" si="40"/>
        <v>0.13018369493464996</v>
      </c>
    </row>
    <row r="79" spans="1:16" ht="20.100000000000001" customHeight="1" x14ac:dyDescent="0.25">
      <c r="A79" s="38" t="s">
        <v>204</v>
      </c>
      <c r="B79" s="19">
        <v>1135.47</v>
      </c>
      <c r="C79" s="140">
        <v>1357.4699999999998</v>
      </c>
      <c r="D79" s="247">
        <f t="shared" si="36"/>
        <v>6.5108404487145537E-3</v>
      </c>
      <c r="E79" s="215">
        <f t="shared" si="37"/>
        <v>6.9415289946531374E-3</v>
      </c>
      <c r="F79" s="52">
        <f t="shared" si="33"/>
        <v>0.19551375201458407</v>
      </c>
      <c r="H79" s="19">
        <v>337.98099999999994</v>
      </c>
      <c r="I79" s="140">
        <v>430.42599999999999</v>
      </c>
      <c r="J79" s="214">
        <f t="shared" si="38"/>
        <v>6.9931373602633608E-3</v>
      </c>
      <c r="K79" s="215">
        <f t="shared" si="39"/>
        <v>7.9026008928958936E-3</v>
      </c>
      <c r="L79" s="52">
        <f t="shared" si="34"/>
        <v>0.27352129261704078</v>
      </c>
      <c r="N79" s="40">
        <f t="shared" si="35"/>
        <v>2.9765735774613149</v>
      </c>
      <c r="O79" s="143">
        <f t="shared" si="35"/>
        <v>3.1707956713592198</v>
      </c>
      <c r="P79" s="52">
        <f t="shared" si="40"/>
        <v>6.5250224408547858E-2</v>
      </c>
    </row>
    <row r="80" spans="1:16" ht="20.100000000000001" customHeight="1" x14ac:dyDescent="0.25">
      <c r="A80" s="38" t="s">
        <v>207</v>
      </c>
      <c r="B80" s="19">
        <v>0.06</v>
      </c>
      <c r="C80" s="140">
        <v>1772.64</v>
      </c>
      <c r="D80" s="247">
        <f t="shared" si="36"/>
        <v>3.4404293105310859E-7</v>
      </c>
      <c r="E80" s="215">
        <f t="shared" si="37"/>
        <v>9.0645332545705899E-3</v>
      </c>
      <c r="F80" s="52">
        <f t="shared" si="33"/>
        <v>29543.000000000004</v>
      </c>
      <c r="H80" s="19">
        <v>3.2000000000000001E-2</v>
      </c>
      <c r="I80" s="140">
        <v>337.83499999999998</v>
      </c>
      <c r="J80" s="214">
        <f t="shared" si="38"/>
        <v>6.6210939528679897E-7</v>
      </c>
      <c r="K80" s="215">
        <f t="shared" si="39"/>
        <v>6.2026345356727616E-3</v>
      </c>
      <c r="L80" s="52">
        <f t="shared" si="34"/>
        <v>10556.34375</v>
      </c>
      <c r="N80" s="40">
        <f t="shared" si="35"/>
        <v>5.333333333333333</v>
      </c>
      <c r="O80" s="143">
        <f t="shared" si="35"/>
        <v>1.9058297228991783</v>
      </c>
      <c r="P80" s="52">
        <f t="shared" si="40"/>
        <v>-0.64265692695640397</v>
      </c>
    </row>
    <row r="81" spans="1:16" ht="20.100000000000001" customHeight="1" x14ac:dyDescent="0.25">
      <c r="A81" s="38" t="s">
        <v>167</v>
      </c>
      <c r="B81" s="19">
        <v>2350.8599999999997</v>
      </c>
      <c r="C81" s="140">
        <v>1107.58</v>
      </c>
      <c r="D81" s="247">
        <f t="shared" si="36"/>
        <v>1.3479946081591846E-2</v>
      </c>
      <c r="E81" s="215">
        <f t="shared" si="37"/>
        <v>5.6636969390836799E-3</v>
      </c>
      <c r="F81" s="52">
        <f t="shared" si="33"/>
        <v>-0.52886177824285574</v>
      </c>
      <c r="H81" s="19">
        <v>598.33499999999992</v>
      </c>
      <c r="I81" s="140">
        <v>332.21</v>
      </c>
      <c r="J81" s="214">
        <f t="shared" si="38"/>
        <v>1.2380100782153963E-2</v>
      </c>
      <c r="K81" s="215">
        <f t="shared" si="39"/>
        <v>6.099359803146057E-3</v>
      </c>
      <c r="L81" s="52">
        <f t="shared" si="34"/>
        <v>-0.44477591984423437</v>
      </c>
      <c r="N81" s="40">
        <f t="shared" si="35"/>
        <v>2.5451749572496873</v>
      </c>
      <c r="O81" s="143">
        <f t="shared" si="35"/>
        <v>2.9994221636360354</v>
      </c>
      <c r="P81" s="52">
        <f t="shared" si="40"/>
        <v>0.17847386290379308</v>
      </c>
    </row>
    <row r="82" spans="1:16" ht="20.100000000000001" customHeight="1" x14ac:dyDescent="0.25">
      <c r="A82" s="38" t="s">
        <v>214</v>
      </c>
      <c r="B82" s="19">
        <v>1774.2499999999998</v>
      </c>
      <c r="C82" s="140">
        <v>1139.6099999999999</v>
      </c>
      <c r="D82" s="247">
        <f t="shared" si="36"/>
        <v>1.0173636173682964E-2</v>
      </c>
      <c r="E82" s="215">
        <f t="shared" si="37"/>
        <v>5.8274848487234803E-3</v>
      </c>
      <c r="F82" s="52">
        <f t="shared" si="33"/>
        <v>-0.35769480061998027</v>
      </c>
      <c r="H82" s="19">
        <v>454.90000000000009</v>
      </c>
      <c r="I82" s="140">
        <v>288.05399999999997</v>
      </c>
      <c r="J82" s="214">
        <f t="shared" si="38"/>
        <v>9.4122988723739035E-3</v>
      </c>
      <c r="K82" s="215">
        <f t="shared" si="39"/>
        <v>5.2886577427995376E-3</v>
      </c>
      <c r="L82" s="52">
        <f t="shared" si="34"/>
        <v>-0.36677511540998042</v>
      </c>
      <c r="N82" s="40">
        <f t="shared" si="35"/>
        <v>2.5639002395378334</v>
      </c>
      <c r="O82" s="143">
        <f t="shared" si="35"/>
        <v>2.5276541974886149</v>
      </c>
      <c r="P82" s="52">
        <f t="shared" si="40"/>
        <v>-1.4137071907194109E-2</v>
      </c>
    </row>
    <row r="83" spans="1:16" ht="20.100000000000001" customHeight="1" x14ac:dyDescent="0.25">
      <c r="A83" s="38" t="s">
        <v>202</v>
      </c>
      <c r="B83" s="19">
        <v>510.1</v>
      </c>
      <c r="C83" s="140">
        <v>606.53000000000009</v>
      </c>
      <c r="D83" s="247">
        <f t="shared" si="36"/>
        <v>2.9249383188365116E-3</v>
      </c>
      <c r="E83" s="215">
        <f t="shared" si="37"/>
        <v>3.1015385836349742E-3</v>
      </c>
      <c r="F83" s="52">
        <f t="shared" si="33"/>
        <v>0.18904136443834554</v>
      </c>
      <c r="H83" s="19">
        <v>196.785</v>
      </c>
      <c r="I83" s="140">
        <v>279.42399999999998</v>
      </c>
      <c r="J83" s="214">
        <f t="shared" si="38"/>
        <v>4.071662417234773E-3</v>
      </c>
      <c r="K83" s="215">
        <f t="shared" si="39"/>
        <v>5.130211353163011E-3</v>
      </c>
      <c r="L83" s="52">
        <f t="shared" si="34"/>
        <v>0.41994562593693618</v>
      </c>
      <c r="N83" s="40">
        <f t="shared" si="35"/>
        <v>3.8577729856890803</v>
      </c>
      <c r="O83" s="143">
        <f t="shared" si="35"/>
        <v>4.6069279343148724</v>
      </c>
      <c r="P83" s="52">
        <f t="shared" si="40"/>
        <v>0.19419363228600581</v>
      </c>
    </row>
    <row r="84" spans="1:16" ht="20.100000000000001" customHeight="1" x14ac:dyDescent="0.25">
      <c r="A84" s="38" t="s">
        <v>215</v>
      </c>
      <c r="B84" s="19">
        <v>71.56</v>
      </c>
      <c r="C84" s="140">
        <v>1122.5899999999999</v>
      </c>
      <c r="D84" s="247">
        <f t="shared" si="36"/>
        <v>4.1032853576934084E-4</v>
      </c>
      <c r="E84" s="215">
        <f t="shared" si="37"/>
        <v>5.7404517478159122E-3</v>
      </c>
      <c r="F84" s="52">
        <f t="shared" si="33"/>
        <v>14.687395192845164</v>
      </c>
      <c r="H84" s="19">
        <v>24.96</v>
      </c>
      <c r="I84" s="140">
        <v>243.69899999999996</v>
      </c>
      <c r="J84" s="214">
        <f t="shared" si="38"/>
        <v>5.1644532832370322E-4</v>
      </c>
      <c r="K84" s="215">
        <f t="shared" si="39"/>
        <v>4.4743020519156284E-3</v>
      </c>
      <c r="L84" s="52">
        <f t="shared" si="34"/>
        <v>8.7635817307692285</v>
      </c>
      <c r="N84" s="40">
        <f t="shared" si="35"/>
        <v>3.487982112912241</v>
      </c>
      <c r="O84" s="143">
        <f t="shared" si="35"/>
        <v>2.1708638060200069</v>
      </c>
      <c r="P84" s="52">
        <f t="shared" si="40"/>
        <v>-0.37761612997278959</v>
      </c>
    </row>
    <row r="85" spans="1:16" ht="20.100000000000001" customHeight="1" x14ac:dyDescent="0.25">
      <c r="A85" s="38" t="s">
        <v>180</v>
      </c>
      <c r="B85" s="19">
        <v>649.47</v>
      </c>
      <c r="C85" s="140">
        <v>954.19999999999982</v>
      </c>
      <c r="D85" s="247">
        <f t="shared" si="36"/>
        <v>3.724092707184374E-3</v>
      </c>
      <c r="E85" s="215">
        <f t="shared" si="37"/>
        <v>4.87937631527623E-3</v>
      </c>
      <c r="F85" s="52">
        <f t="shared" si="33"/>
        <v>0.46919796141469161</v>
      </c>
      <c r="H85" s="19">
        <v>164.423</v>
      </c>
      <c r="I85" s="140">
        <v>209.679</v>
      </c>
      <c r="J85" s="214">
        <f t="shared" si="38"/>
        <v>3.4020629094137921E-3</v>
      </c>
      <c r="K85" s="215">
        <f t="shared" si="39"/>
        <v>3.8496964695941189E-3</v>
      </c>
      <c r="L85" s="52">
        <f t="shared" si="34"/>
        <v>0.27524129835850214</v>
      </c>
      <c r="N85" s="40">
        <f t="shared" si="35"/>
        <v>2.5316488829353161</v>
      </c>
      <c r="O85" s="143">
        <f t="shared" si="35"/>
        <v>2.1974324041081541</v>
      </c>
      <c r="P85" s="52">
        <f t="shared" si="40"/>
        <v>-0.13201533636040999</v>
      </c>
    </row>
    <row r="86" spans="1:16" ht="20.100000000000001" customHeight="1" x14ac:dyDescent="0.25">
      <c r="A86" s="38" t="s">
        <v>195</v>
      </c>
      <c r="B86" s="19">
        <v>956.31000000000006</v>
      </c>
      <c r="C86" s="140">
        <v>670.86000000000013</v>
      </c>
      <c r="D86" s="247">
        <f t="shared" si="36"/>
        <v>5.483528256589972E-3</v>
      </c>
      <c r="E86" s="215">
        <f t="shared" si="37"/>
        <v>3.4304950690276803E-3</v>
      </c>
      <c r="F86" s="52">
        <f t="shared" si="33"/>
        <v>-0.29849107506979944</v>
      </c>
      <c r="H86" s="19">
        <v>274.44400000000007</v>
      </c>
      <c r="I86" s="140">
        <v>209.39699999999999</v>
      </c>
      <c r="J86" s="214">
        <f t="shared" si="38"/>
        <v>5.6784984650028215E-3</v>
      </c>
      <c r="K86" s="215">
        <f t="shared" si="39"/>
        <v>3.8445189630034464E-3</v>
      </c>
      <c r="L86" s="52">
        <f t="shared" si="34"/>
        <v>-0.23701374415181262</v>
      </c>
      <c r="N86" s="40">
        <f t="shared" si="35"/>
        <v>2.8698225470820136</v>
      </c>
      <c r="O86" s="143">
        <f t="shared" si="35"/>
        <v>3.1213218853412035</v>
      </c>
      <c r="P86" s="52">
        <f t="shared" si="40"/>
        <v>8.763584999877784E-2</v>
      </c>
    </row>
    <row r="87" spans="1:16" ht="20.100000000000001" customHeight="1" x14ac:dyDescent="0.25">
      <c r="A87" s="38" t="s">
        <v>198</v>
      </c>
      <c r="B87" s="19">
        <v>471.7</v>
      </c>
      <c r="C87" s="140">
        <v>636.5</v>
      </c>
      <c r="D87" s="247">
        <f t="shared" si="36"/>
        <v>2.704750842962522E-3</v>
      </c>
      <c r="E87" s="215">
        <f t="shared" si="37"/>
        <v>3.2547925221896048E-3</v>
      </c>
      <c r="F87" s="52">
        <f t="shared" si="33"/>
        <v>0.34937460250159003</v>
      </c>
      <c r="H87" s="19">
        <v>150.274</v>
      </c>
      <c r="I87" s="140">
        <v>198.25399999999999</v>
      </c>
      <c r="J87" s="214">
        <f t="shared" si="38"/>
        <v>3.1093071021040131E-3</v>
      </c>
      <c r="K87" s="215">
        <f t="shared" si="39"/>
        <v>3.6399340128621008E-3</v>
      </c>
      <c r="L87" s="52">
        <f t="shared" si="34"/>
        <v>0.31928344224549815</v>
      </c>
      <c r="N87" s="40">
        <f t="shared" ref="N87:N91" si="44">(H87/B87)*10</f>
        <v>3.1857960568157728</v>
      </c>
      <c r="O87" s="143">
        <f t="shared" ref="O87:O91" si="45">(I87/C87)*10</f>
        <v>3.1147525530243518</v>
      </c>
      <c r="P87" s="52">
        <f t="shared" ref="P87:P91" si="46">(O87-N87)/N87</f>
        <v>-2.2300079014608835E-2</v>
      </c>
    </row>
    <row r="88" spans="1:16" ht="20.100000000000001" customHeight="1" x14ac:dyDescent="0.25">
      <c r="A88" s="38" t="s">
        <v>208</v>
      </c>
      <c r="B88" s="19">
        <v>194.4</v>
      </c>
      <c r="C88" s="140">
        <v>841.87</v>
      </c>
      <c r="D88" s="247">
        <f t="shared" si="36"/>
        <v>1.1146990966120719E-3</v>
      </c>
      <c r="E88" s="215">
        <f t="shared" si="37"/>
        <v>4.3049680764426744E-3</v>
      </c>
      <c r="F88" s="52">
        <f t="shared" si="33"/>
        <v>3.3306069958847737</v>
      </c>
      <c r="H88" s="19">
        <v>42.790000000000006</v>
      </c>
      <c r="I88" s="140">
        <v>166.732</v>
      </c>
      <c r="J88" s="214">
        <f t="shared" si="38"/>
        <v>8.8536440701006652E-4</v>
      </c>
      <c r="K88" s="215">
        <f t="shared" si="39"/>
        <v>3.061191591758672E-3</v>
      </c>
      <c r="L88" s="52">
        <f t="shared" si="34"/>
        <v>2.8965178780088801</v>
      </c>
      <c r="N88" s="40">
        <f t="shared" si="44"/>
        <v>2.2011316872427984</v>
      </c>
      <c r="O88" s="143">
        <f t="shared" si="45"/>
        <v>1.9804958010144083</v>
      </c>
      <c r="P88" s="52">
        <f t="shared" si="46"/>
        <v>-0.10023747670670494</v>
      </c>
    </row>
    <row r="89" spans="1:16" ht="20.100000000000001" customHeight="1" x14ac:dyDescent="0.25">
      <c r="A89" s="38" t="s">
        <v>196</v>
      </c>
      <c r="B89" s="19">
        <v>307.90000000000003</v>
      </c>
      <c r="C89" s="140">
        <v>437.40999999999997</v>
      </c>
      <c r="D89" s="247">
        <f t="shared" si="36"/>
        <v>1.7655136411875358E-3</v>
      </c>
      <c r="E89" s="215">
        <f t="shared" si="37"/>
        <v>2.236730239011712E-3</v>
      </c>
      <c r="F89" s="52">
        <f t="shared" si="33"/>
        <v>0.42062357908411796</v>
      </c>
      <c r="H89" s="19">
        <v>94.927999999999983</v>
      </c>
      <c r="I89" s="140">
        <v>147.976</v>
      </c>
      <c r="J89" s="214">
        <f t="shared" si="38"/>
        <v>1.9641475211182886E-3</v>
      </c>
      <c r="K89" s="215">
        <f t="shared" si="39"/>
        <v>2.7168323236216279E-3</v>
      </c>
      <c r="L89" s="52">
        <f t="shared" si="34"/>
        <v>0.55882352941176494</v>
      </c>
      <c r="N89" s="40">
        <f t="shared" si="44"/>
        <v>3.0830789217278327</v>
      </c>
      <c r="O89" s="143">
        <f t="shared" si="45"/>
        <v>3.3830045037836358</v>
      </c>
      <c r="P89" s="52">
        <f t="shared" si="46"/>
        <v>9.7281188600815152E-2</v>
      </c>
    </row>
    <row r="90" spans="1:16" ht="20.100000000000001" customHeight="1" x14ac:dyDescent="0.25">
      <c r="A90" s="38" t="s">
        <v>230</v>
      </c>
      <c r="B90" s="19">
        <v>582.61</v>
      </c>
      <c r="C90" s="140">
        <v>557.27</v>
      </c>
      <c r="D90" s="247">
        <f t="shared" si="36"/>
        <v>3.3407142010141934E-3</v>
      </c>
      <c r="E90" s="215">
        <f t="shared" si="37"/>
        <v>2.8496437216663016E-3</v>
      </c>
      <c r="F90" s="52">
        <f t="shared" si="33"/>
        <v>-4.3493932476270626E-2</v>
      </c>
      <c r="H90" s="19">
        <v>135.25900000000001</v>
      </c>
      <c r="I90" s="140">
        <v>146.06599999999997</v>
      </c>
      <c r="J90" s="214">
        <f t="shared" si="38"/>
        <v>2.7986329592842858E-3</v>
      </c>
      <c r="K90" s="215">
        <f t="shared" si="39"/>
        <v>2.6817648144436706E-3</v>
      </c>
      <c r="L90" s="52">
        <f t="shared" si="34"/>
        <v>7.9898564975343297E-2</v>
      </c>
      <c r="N90" s="40">
        <f t="shared" si="44"/>
        <v>2.321604503870514</v>
      </c>
      <c r="O90" s="143">
        <f t="shared" si="45"/>
        <v>2.6210992875984704</v>
      </c>
      <c r="P90" s="52">
        <f t="shared" si="46"/>
        <v>0.12900336092071116</v>
      </c>
    </row>
    <row r="91" spans="1:16" ht="20.100000000000001" customHeight="1" x14ac:dyDescent="0.25">
      <c r="A91" s="38" t="s">
        <v>200</v>
      </c>
      <c r="B91" s="19">
        <v>680.4</v>
      </c>
      <c r="C91" s="140">
        <v>652.1099999999999</v>
      </c>
      <c r="D91" s="247">
        <f t="shared" si="36"/>
        <v>3.9014468381422512E-3</v>
      </c>
      <c r="E91" s="215">
        <f t="shared" si="37"/>
        <v>3.3346154778398471E-3</v>
      </c>
      <c r="F91" s="52">
        <f t="shared" si="33"/>
        <v>-4.1578483245150025E-2</v>
      </c>
      <c r="H91" s="19">
        <v>116.038</v>
      </c>
      <c r="I91" s="140">
        <v>134.553</v>
      </c>
      <c r="J91" s="214">
        <f t="shared" si="38"/>
        <v>2.4009328128215489E-3</v>
      </c>
      <c r="K91" s="215">
        <f t="shared" si="39"/>
        <v>2.4703866818961244E-3</v>
      </c>
      <c r="L91" s="52">
        <f t="shared" si="34"/>
        <v>0.15955979937606646</v>
      </c>
      <c r="N91" s="40">
        <f t="shared" si="44"/>
        <v>1.7054379776602</v>
      </c>
      <c r="O91" s="143">
        <f t="shared" si="45"/>
        <v>2.0633482081243963</v>
      </c>
      <c r="P91" s="52">
        <f t="shared" si="46"/>
        <v>0.20986411417625189</v>
      </c>
    </row>
    <row r="92" spans="1:16" ht="20.100000000000001" customHeight="1" x14ac:dyDescent="0.25">
      <c r="A92" s="38" t="s">
        <v>184</v>
      </c>
      <c r="B92" s="19">
        <v>246.02</v>
      </c>
      <c r="C92" s="140">
        <v>331.47999999999996</v>
      </c>
      <c r="D92" s="247">
        <f t="shared" si="36"/>
        <v>1.410690698294763E-3</v>
      </c>
      <c r="E92" s="215">
        <f t="shared" si="37"/>
        <v>1.6950489006369363E-3</v>
      </c>
      <c r="F92" s="52">
        <f t="shared" si="33"/>
        <v>0.34737013250955184</v>
      </c>
      <c r="H92" s="19">
        <v>99.814999999999984</v>
      </c>
      <c r="I92" s="140">
        <v>133.423</v>
      </c>
      <c r="J92" s="214">
        <f t="shared" si="38"/>
        <v>2.0652640403297446E-3</v>
      </c>
      <c r="K92" s="215">
        <f t="shared" si="39"/>
        <v>2.4496399356285373E-3</v>
      </c>
      <c r="L92" s="52">
        <f t="shared" ref="L92" si="47">(I92-H92)/H92</f>
        <v>0.33670290036567674</v>
      </c>
      <c r="N92" s="40">
        <f t="shared" ref="N92" si="48">(H92/B92)*10</f>
        <v>4.0571904723193235</v>
      </c>
      <c r="O92" s="143">
        <f t="shared" ref="O92" si="49">(I92/C92)*10</f>
        <v>4.0250693857849651</v>
      </c>
      <c r="P92" s="52">
        <f t="shared" ref="P92" si="50">(O92-N92)/N92</f>
        <v>-7.9170763003384836E-3</v>
      </c>
    </row>
    <row r="93" spans="1:16" ht="20.100000000000001" customHeight="1" x14ac:dyDescent="0.25">
      <c r="A93" s="38" t="s">
        <v>203</v>
      </c>
      <c r="B93" s="19">
        <v>1079.5899999999999</v>
      </c>
      <c r="C93" s="140">
        <v>519.23</v>
      </c>
      <c r="D93" s="247">
        <f t="shared" si="36"/>
        <v>6.1904217989270909E-3</v>
      </c>
      <c r="E93" s="215">
        <f t="shared" si="37"/>
        <v>2.6551232070644282E-3</v>
      </c>
      <c r="F93" s="52">
        <f t="shared" si="33"/>
        <v>-0.5190488981928324</v>
      </c>
      <c r="H93" s="19">
        <v>225.79000000000002</v>
      </c>
      <c r="I93" s="140">
        <v>126.76899999999999</v>
      </c>
      <c r="J93" s="214">
        <f t="shared" si="38"/>
        <v>4.6718025113064486E-3</v>
      </c>
      <c r="K93" s="215">
        <f t="shared" si="39"/>
        <v>2.327472812031614E-3</v>
      </c>
      <c r="L93" s="52">
        <f t="shared" si="34"/>
        <v>-0.43855352318526075</v>
      </c>
      <c r="N93" s="40">
        <f t="shared" ref="N93:N94" si="51">(H93/B93)*10</f>
        <v>2.0914421215461427</v>
      </c>
      <c r="O93" s="143">
        <f t="shared" ref="O93:O94" si="52">(I93/C93)*10</f>
        <v>2.4414806540454133</v>
      </c>
      <c r="P93" s="52">
        <f t="shared" ref="P93:P94" si="53">(O93-N93)/N93</f>
        <v>0.16736706643380461</v>
      </c>
    </row>
    <row r="94" spans="1:16" ht="20.100000000000001" customHeight="1" x14ac:dyDescent="0.25">
      <c r="A94" s="38" t="s">
        <v>237</v>
      </c>
      <c r="B94" s="19">
        <v>146.97</v>
      </c>
      <c r="C94" s="140">
        <v>288.82000000000005</v>
      </c>
      <c r="D94" s="247">
        <f t="shared" si="36"/>
        <v>8.4273315961458947E-4</v>
      </c>
      <c r="E94" s="215">
        <f t="shared" si="37"/>
        <v>1.4769036547663814E-3</v>
      </c>
      <c r="F94" s="52">
        <f t="shared" si="33"/>
        <v>0.96516295842689015</v>
      </c>
      <c r="H94" s="19">
        <v>39.396999999999998</v>
      </c>
      <c r="I94" s="140">
        <v>82.201000000000022</v>
      </c>
      <c r="J94" s="214">
        <f t="shared" si="38"/>
        <v>8.1516012019106304E-4</v>
      </c>
      <c r="K94" s="215">
        <f t="shared" si="39"/>
        <v>1.5092064512760277E-3</v>
      </c>
      <c r="L94" s="52">
        <f t="shared" si="34"/>
        <v>1.0864786658882661</v>
      </c>
      <c r="N94" s="40">
        <f t="shared" si="51"/>
        <v>2.6806150915152749</v>
      </c>
      <c r="O94" s="143">
        <f t="shared" si="52"/>
        <v>2.8460979156568107</v>
      </c>
      <c r="P94" s="52">
        <f t="shared" si="53"/>
        <v>6.1733153956091885E-2</v>
      </c>
    </row>
    <row r="95" spans="1:16" ht="20.100000000000001" customHeight="1" thickBot="1" x14ac:dyDescent="0.3">
      <c r="A95" s="8" t="s">
        <v>17</v>
      </c>
      <c r="B95" s="19">
        <f>B96-SUM(B68:B94)</f>
        <v>2537.3500000000349</v>
      </c>
      <c r="C95" s="140">
        <f>C96-SUM(C68:C94)</f>
        <v>3076.5800000000454</v>
      </c>
      <c r="D95" s="247">
        <f t="shared" si="36"/>
        <v>1.4549288851793619E-2</v>
      </c>
      <c r="E95" s="215">
        <f t="shared" si="37"/>
        <v>1.5732332408355445E-2</v>
      </c>
      <c r="F95" s="52">
        <f>(C95-B95)/B95</f>
        <v>0.21251699607858712</v>
      </c>
      <c r="H95" s="19">
        <f>H96-SUM(H68:H94)</f>
        <v>785.58700000000681</v>
      </c>
      <c r="I95" s="140">
        <f>I96-SUM(I68:I94)</f>
        <v>902.82300000001851</v>
      </c>
      <c r="J95" s="214">
        <f t="shared" si="38"/>
        <v>1.6254516672349218E-2</v>
      </c>
      <c r="K95" s="215">
        <f t="shared" si="39"/>
        <v>1.6575787350037164E-2</v>
      </c>
      <c r="L95" s="52">
        <f t="shared" si="34"/>
        <v>0.14923363039359192</v>
      </c>
      <c r="N95" s="40">
        <f t="shared" si="35"/>
        <v>3.0960923798450986</v>
      </c>
      <c r="O95" s="143">
        <f t="shared" si="35"/>
        <v>2.9345019469671034</v>
      </c>
      <c r="P95" s="52">
        <f>(O95-N95)/N95</f>
        <v>-5.2191734952714716E-2</v>
      </c>
    </row>
    <row r="96" spans="1:16" ht="26.25" customHeight="1" thickBot="1" x14ac:dyDescent="0.3">
      <c r="A96" s="12" t="s">
        <v>18</v>
      </c>
      <c r="B96" s="17">
        <v>174396.83999999997</v>
      </c>
      <c r="C96" s="145">
        <v>195557.78000000006</v>
      </c>
      <c r="D96" s="243">
        <f>SUM(D68:D95)</f>
        <v>1.0000000000000002</v>
      </c>
      <c r="E96" s="244">
        <f>SUM(E68:E95)</f>
        <v>1</v>
      </c>
      <c r="F96" s="57">
        <f>(C96-B96)/B96</f>
        <v>0.12133786369064997</v>
      </c>
      <c r="G96" s="1"/>
      <c r="H96" s="17">
        <v>48330.382000000012</v>
      </c>
      <c r="I96" s="145">
        <v>54466.37200000001</v>
      </c>
      <c r="J96" s="255">
        <f t="shared" si="38"/>
        <v>1</v>
      </c>
      <c r="K96" s="244">
        <f t="shared" si="39"/>
        <v>1</v>
      </c>
      <c r="L96" s="57">
        <f t="shared" si="34"/>
        <v>0.12695926963705761</v>
      </c>
      <c r="M96" s="1"/>
      <c r="N96" s="37">
        <f t="shared" si="35"/>
        <v>2.771287713699401</v>
      </c>
      <c r="O96" s="150">
        <f t="shared" si="35"/>
        <v>2.7851805231170039</v>
      </c>
      <c r="P96" s="57">
        <f>(O96-N96)/N96</f>
        <v>5.0131241692900237E-3</v>
      </c>
    </row>
  </sheetData>
  <mergeCells count="33"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  <mergeCell ref="N36:O36"/>
    <mergeCell ref="B5:C5"/>
    <mergeCell ref="D5:E5"/>
    <mergeCell ref="H5:I5"/>
    <mergeCell ref="J5:K5"/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P7:P33 L7:L33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138</v>
      </c>
      <c r="B1" s="4"/>
    </row>
    <row r="3" spans="1:19" ht="15.75" thickBot="1" x14ac:dyDescent="0.3"/>
    <row r="4" spans="1:19" x14ac:dyDescent="0.25">
      <c r="A4" s="327" t="s">
        <v>16</v>
      </c>
      <c r="B4" s="320"/>
      <c r="C4" s="320"/>
      <c r="D4" s="320"/>
      <c r="E4" s="342" t="s">
        <v>1</v>
      </c>
      <c r="F4" s="343"/>
      <c r="G4" s="340" t="s">
        <v>13</v>
      </c>
      <c r="H4" s="340"/>
      <c r="I4" s="130" t="s">
        <v>0</v>
      </c>
      <c r="K4" s="344" t="s">
        <v>19</v>
      </c>
      <c r="L4" s="340"/>
      <c r="M4" s="338" t="s">
        <v>13</v>
      </c>
      <c r="N4" s="339"/>
      <c r="O4" s="130" t="s">
        <v>0</v>
      </c>
      <c r="Q4" s="350" t="s">
        <v>22</v>
      </c>
      <c r="R4" s="340"/>
      <c r="S4" s="130" t="s">
        <v>0</v>
      </c>
    </row>
    <row r="5" spans="1:19" x14ac:dyDescent="0.25">
      <c r="A5" s="341"/>
      <c r="B5" s="321"/>
      <c r="C5" s="321"/>
      <c r="D5" s="321"/>
      <c r="E5" s="345" t="s">
        <v>158</v>
      </c>
      <c r="F5" s="346"/>
      <c r="G5" s="347" t="str">
        <f>E5</f>
        <v>jan-dez</v>
      </c>
      <c r="H5" s="347"/>
      <c r="I5" s="131" t="s">
        <v>150</v>
      </c>
      <c r="K5" s="348" t="str">
        <f>E5</f>
        <v>jan-dez</v>
      </c>
      <c r="L5" s="347"/>
      <c r="M5" s="349" t="str">
        <f>E5</f>
        <v>jan-dez</v>
      </c>
      <c r="N5" s="337"/>
      <c r="O5" s="131" t="str">
        <f>I5</f>
        <v>2023/2022</v>
      </c>
      <c r="Q5" s="348" t="str">
        <f>E5</f>
        <v>jan-dez</v>
      </c>
      <c r="R5" s="346"/>
      <c r="S5" s="131" t="str">
        <f>I5</f>
        <v>2023/2022</v>
      </c>
    </row>
    <row r="6" spans="1:19" ht="19.5" customHeight="1" thickBot="1" x14ac:dyDescent="0.3">
      <c r="A6" s="328"/>
      <c r="B6" s="351"/>
      <c r="C6" s="351"/>
      <c r="D6" s="351"/>
      <c r="E6" s="99">
        <v>2022</v>
      </c>
      <c r="F6" s="144">
        <v>2023</v>
      </c>
      <c r="G6" s="68">
        <f>E6</f>
        <v>2022</v>
      </c>
      <c r="H6" s="137">
        <f>F6</f>
        <v>2023</v>
      </c>
      <c r="I6" s="131" t="s">
        <v>1</v>
      </c>
      <c r="K6" s="16">
        <f>E6</f>
        <v>2022</v>
      </c>
      <c r="L6" s="138">
        <f>F6</f>
        <v>2023</v>
      </c>
      <c r="M6" s="136">
        <f>G6</f>
        <v>2022</v>
      </c>
      <c r="N6" s="137">
        <f>H6</f>
        <v>2023</v>
      </c>
      <c r="O6" s="260">
        <v>1000</v>
      </c>
      <c r="Q6" s="16">
        <f>E6</f>
        <v>2022</v>
      </c>
      <c r="R6" s="138">
        <f>F6</f>
        <v>2023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288529.9699999998</v>
      </c>
      <c r="F7" s="145">
        <v>289552.01999999996</v>
      </c>
      <c r="G7" s="243">
        <f>E7/E15</f>
        <v>0.38509883185563254</v>
      </c>
      <c r="H7" s="244">
        <f>F7/F15</f>
        <v>0.38917237141938038</v>
      </c>
      <c r="I7" s="164">
        <f t="shared" ref="I7:I18" si="0">(F7-E7)/E7</f>
        <v>3.5422663371855747E-3</v>
      </c>
      <c r="J7" s="1"/>
      <c r="K7" s="17">
        <v>68222.401999999987</v>
      </c>
      <c r="L7" s="145">
        <v>69006.605999999956</v>
      </c>
      <c r="M7" s="243">
        <f>K7/K15</f>
        <v>0.3587093056728104</v>
      </c>
      <c r="N7" s="244">
        <f>L7/L15</f>
        <v>0.361207292975329</v>
      </c>
      <c r="O7" s="164">
        <f t="shared" ref="O7:O18" si="1">(L7-K7)/K7</f>
        <v>1.1494816614635892E-2</v>
      </c>
      <c r="P7" s="1"/>
      <c r="Q7" s="187">
        <f t="shared" ref="Q7:Q18" si="2">(K7/E7)*10</f>
        <v>2.3644823447630081</v>
      </c>
      <c r="R7" s="188">
        <f t="shared" ref="R7:R18" si="3">(L7/F7)*10</f>
        <v>2.3832196370103018</v>
      </c>
      <c r="S7" s="55">
        <f>(R7-Q7)/Q7</f>
        <v>7.9244796599112436E-3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202783.95999999982</v>
      </c>
      <c r="F8" s="181">
        <v>210752.12999999998</v>
      </c>
      <c r="G8" s="245">
        <f>E8/E7</f>
        <v>0.70281766570037751</v>
      </c>
      <c r="H8" s="246">
        <f>F8/F7</f>
        <v>0.72785584434879791</v>
      </c>
      <c r="I8" s="206">
        <f t="shared" si="0"/>
        <v>3.9293886952400797E-2</v>
      </c>
      <c r="K8" s="180">
        <v>52437.342000000004</v>
      </c>
      <c r="L8" s="181">
        <v>54551.178999999946</v>
      </c>
      <c r="M8" s="250">
        <f>K8/K7</f>
        <v>0.7686235087413078</v>
      </c>
      <c r="N8" s="246">
        <f>L8/L7</f>
        <v>0.79052111329747154</v>
      </c>
      <c r="O8" s="207">
        <f t="shared" si="1"/>
        <v>4.031167331097639E-2</v>
      </c>
      <c r="Q8" s="189">
        <f t="shared" si="2"/>
        <v>2.5858722751049963</v>
      </c>
      <c r="R8" s="190">
        <f t="shared" si="3"/>
        <v>2.5884046343920675</v>
      </c>
      <c r="S8" s="182">
        <f t="shared" ref="S8:S18" si="4">(R8-Q8)/Q8</f>
        <v>9.7930563371246204E-4</v>
      </c>
    </row>
    <row r="9" spans="1:19" ht="24" customHeight="1" x14ac:dyDescent="0.25">
      <c r="A9" s="8"/>
      <c r="B9" t="s">
        <v>37</v>
      </c>
      <c r="E9" s="19">
        <v>79501.39</v>
      </c>
      <c r="F9" s="140">
        <v>72959.949999999983</v>
      </c>
      <c r="G9" s="247">
        <f>E9/E7</f>
        <v>0.27553945262601337</v>
      </c>
      <c r="H9" s="215">
        <f>F9/F7</f>
        <v>0.25197527546172876</v>
      </c>
      <c r="I9" s="182">
        <f t="shared" si="0"/>
        <v>-8.2280825530220508E-2</v>
      </c>
      <c r="K9" s="19">
        <v>14369.242999999995</v>
      </c>
      <c r="L9" s="140">
        <v>13166.649000000003</v>
      </c>
      <c r="M9" s="247">
        <f>K9/K7</f>
        <v>0.210623528031159</v>
      </c>
      <c r="N9" s="215">
        <f>L9/L7</f>
        <v>0.19080273271228571</v>
      </c>
      <c r="O9" s="182">
        <f t="shared" si="1"/>
        <v>-8.3692230690231365E-2</v>
      </c>
      <c r="Q9" s="189">
        <f t="shared" si="2"/>
        <v>1.8074203482479987</v>
      </c>
      <c r="R9" s="190">
        <f t="shared" si="3"/>
        <v>1.8046406281802561</v>
      </c>
      <c r="S9" s="182">
        <f t="shared" si="4"/>
        <v>-1.537948861999434E-3</v>
      </c>
    </row>
    <row r="10" spans="1:19" ht="24" customHeight="1" thickBot="1" x14ac:dyDescent="0.3">
      <c r="A10" s="8"/>
      <c r="B10" t="s">
        <v>36</v>
      </c>
      <c r="E10" s="19">
        <v>6244.62</v>
      </c>
      <c r="F10" s="140">
        <v>5839.9400000000014</v>
      </c>
      <c r="G10" s="247">
        <f>E10/E7</f>
        <v>2.1642881673609171E-2</v>
      </c>
      <c r="H10" s="215">
        <f>F10/F7</f>
        <v>2.0168880189473389E-2</v>
      </c>
      <c r="I10" s="186">
        <f t="shared" si="0"/>
        <v>-6.48045837857225E-2</v>
      </c>
      <c r="K10" s="19">
        <v>1415.817</v>
      </c>
      <c r="L10" s="140">
        <v>1288.7779999999998</v>
      </c>
      <c r="M10" s="247">
        <f>K10/K7</f>
        <v>2.0752963227533387E-2</v>
      </c>
      <c r="N10" s="215">
        <f>L10/L7</f>
        <v>1.8676153990242625E-2</v>
      </c>
      <c r="O10" s="209">
        <f t="shared" si="1"/>
        <v>-8.9728404165227718E-2</v>
      </c>
      <c r="Q10" s="189">
        <f t="shared" si="2"/>
        <v>2.2672588564236094</v>
      </c>
      <c r="R10" s="190">
        <f t="shared" si="3"/>
        <v>2.2068343167909252</v>
      </c>
      <c r="S10" s="182">
        <f t="shared" si="4"/>
        <v>-2.6650922307123869E-2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460706.19000000018</v>
      </c>
      <c r="F11" s="145">
        <v>454467.96</v>
      </c>
      <c r="G11" s="243">
        <f>E11/E15</f>
        <v>0.61490116814436735</v>
      </c>
      <c r="H11" s="244">
        <f>F11/F15</f>
        <v>0.61082762858061956</v>
      </c>
      <c r="I11" s="164">
        <f t="shared" si="0"/>
        <v>-1.354058212241549E-2</v>
      </c>
      <c r="J11" s="1"/>
      <c r="K11" s="17">
        <v>121966.14600000007</v>
      </c>
      <c r="L11" s="145">
        <v>122037.72599999986</v>
      </c>
      <c r="M11" s="243">
        <f>K11/K15</f>
        <v>0.64129069432718966</v>
      </c>
      <c r="N11" s="244">
        <f>L11/L15</f>
        <v>0.63879270702467095</v>
      </c>
      <c r="O11" s="164">
        <f t="shared" si="1"/>
        <v>5.8688416701957588E-4</v>
      </c>
      <c r="Q11" s="191">
        <f t="shared" si="2"/>
        <v>2.6473737198972733</v>
      </c>
      <c r="R11" s="192">
        <f t="shared" si="3"/>
        <v>2.6852877813432623</v>
      </c>
      <c r="S11" s="57">
        <f t="shared" si="4"/>
        <v>1.4321386195319698E-2</v>
      </c>
    </row>
    <row r="12" spans="1:19" s="3" customFormat="1" ht="24" customHeight="1" x14ac:dyDescent="0.25">
      <c r="A12" s="46"/>
      <c r="B12" s="3" t="s">
        <v>33</v>
      </c>
      <c r="E12" s="31">
        <v>411086.7800000002</v>
      </c>
      <c r="F12" s="141">
        <v>402617.11000000004</v>
      </c>
      <c r="G12" s="247">
        <f>E12/E11</f>
        <v>0.89229706247272267</v>
      </c>
      <c r="H12" s="215">
        <f>F12/F11</f>
        <v>0.88590867879883106</v>
      </c>
      <c r="I12" s="206">
        <f t="shared" si="0"/>
        <v>-2.0603119370562473E-2</v>
      </c>
      <c r="K12" s="31">
        <v>114358.02000000006</v>
      </c>
      <c r="L12" s="141">
        <v>113759.24199999987</v>
      </c>
      <c r="M12" s="247">
        <f>K12/K11</f>
        <v>0.93762100181471664</v>
      </c>
      <c r="N12" s="215">
        <f>L12/L11</f>
        <v>0.93216455049318103</v>
      </c>
      <c r="O12" s="206">
        <f t="shared" si="1"/>
        <v>-5.2359948169808691E-3</v>
      </c>
      <c r="Q12" s="189">
        <f t="shared" si="2"/>
        <v>2.7818462077520474</v>
      </c>
      <c r="R12" s="190">
        <f t="shared" si="3"/>
        <v>2.8254944753838167</v>
      </c>
      <c r="S12" s="182">
        <f t="shared" si="4"/>
        <v>1.5690395648090334E-2</v>
      </c>
    </row>
    <row r="13" spans="1:19" ht="24" customHeight="1" x14ac:dyDescent="0.25">
      <c r="A13" s="8"/>
      <c r="B13" s="3" t="s">
        <v>37</v>
      </c>
      <c r="D13" s="3"/>
      <c r="E13" s="19">
        <v>45372.039999999994</v>
      </c>
      <c r="F13" s="140">
        <v>47515.439999999988</v>
      </c>
      <c r="G13" s="247">
        <f>E13/E11</f>
        <v>9.8483677851170126E-2</v>
      </c>
      <c r="H13" s="215">
        <f>F13/F11</f>
        <v>0.1045517928260553</v>
      </c>
      <c r="I13" s="182">
        <f t="shared" si="0"/>
        <v>4.7240547262146347E-2</v>
      </c>
      <c r="K13" s="19">
        <v>7108.3530000000028</v>
      </c>
      <c r="L13" s="140">
        <v>7840.5220000000036</v>
      </c>
      <c r="M13" s="247">
        <f>K13/K11</f>
        <v>5.8281361124586151E-2</v>
      </c>
      <c r="N13" s="215">
        <f>L13/L11</f>
        <v>6.4246706792947056E-2</v>
      </c>
      <c r="O13" s="182">
        <f t="shared" si="1"/>
        <v>0.10300121561211162</v>
      </c>
      <c r="Q13" s="189">
        <f t="shared" si="2"/>
        <v>1.5666813746968407</v>
      </c>
      <c r="R13" s="190">
        <f t="shared" si="3"/>
        <v>1.650099841230557</v>
      </c>
      <c r="S13" s="182">
        <f t="shared" si="4"/>
        <v>5.3245329829658655E-2</v>
      </c>
    </row>
    <row r="14" spans="1:19" ht="24" customHeight="1" thickBot="1" x14ac:dyDescent="0.3">
      <c r="A14" s="8"/>
      <c r="B14" t="s">
        <v>36</v>
      </c>
      <c r="E14" s="19">
        <v>4247.369999999999</v>
      </c>
      <c r="F14" s="140">
        <v>4335.41</v>
      </c>
      <c r="G14" s="247">
        <f>E14/E11</f>
        <v>9.2192596761072332E-3</v>
      </c>
      <c r="H14" s="215">
        <f>F14/F11</f>
        <v>9.5395283751136158E-3</v>
      </c>
      <c r="I14" s="186">
        <f t="shared" si="0"/>
        <v>2.0728121166745748E-2</v>
      </c>
      <c r="K14" s="19">
        <v>499.77300000000008</v>
      </c>
      <c r="L14" s="140">
        <v>437.9620000000001</v>
      </c>
      <c r="M14" s="247">
        <f>K14/K11</f>
        <v>4.0976370606971525E-3</v>
      </c>
      <c r="N14" s="215">
        <f>L14/L11</f>
        <v>3.5887427138719431E-3</v>
      </c>
      <c r="O14" s="209">
        <f t="shared" si="1"/>
        <v>-0.12367814988004548</v>
      </c>
      <c r="Q14" s="189">
        <f t="shared" si="2"/>
        <v>1.1766646183402911</v>
      </c>
      <c r="R14" s="190">
        <f t="shared" si="3"/>
        <v>1.0101974207745059</v>
      </c>
      <c r="S14" s="182">
        <f t="shared" si="4"/>
        <v>-0.14147378528351648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749236.16</v>
      </c>
      <c r="F15" s="145">
        <v>744019.98</v>
      </c>
      <c r="G15" s="243">
        <f>G7+G11</f>
        <v>0.99999999999999989</v>
      </c>
      <c r="H15" s="244">
        <f>H7+H11</f>
        <v>1</v>
      </c>
      <c r="I15" s="164">
        <f t="shared" si="0"/>
        <v>-6.9619971358564044E-3</v>
      </c>
      <c r="J15" s="1"/>
      <c r="K15" s="17">
        <v>190188.54800000004</v>
      </c>
      <c r="L15" s="145">
        <v>191044.33199999982</v>
      </c>
      <c r="M15" s="243">
        <f>M7+M11</f>
        <v>1</v>
      </c>
      <c r="N15" s="244">
        <f>N7+N11</f>
        <v>1</v>
      </c>
      <c r="O15" s="164">
        <f t="shared" si="1"/>
        <v>4.4996610416300209E-3</v>
      </c>
      <c r="Q15" s="191">
        <f t="shared" si="2"/>
        <v>2.5384325817910343</v>
      </c>
      <c r="R15" s="192">
        <f t="shared" si="3"/>
        <v>2.5677312052829526</v>
      </c>
      <c r="S15" s="57">
        <f t="shared" si="4"/>
        <v>1.154201364341385E-2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613870.74</v>
      </c>
      <c r="F16" s="181">
        <f t="shared" ref="F16:F17" si="5">F8+F12</f>
        <v>613369.24</v>
      </c>
      <c r="G16" s="245">
        <f>E16/E15</f>
        <v>0.81932876811498256</v>
      </c>
      <c r="H16" s="246">
        <f>F16/F15</f>
        <v>0.82439888240635684</v>
      </c>
      <c r="I16" s="207">
        <f t="shared" si="0"/>
        <v>-8.1694722898830461E-4</v>
      </c>
      <c r="J16" s="3"/>
      <c r="K16" s="180">
        <f t="shared" ref="K16:L18" si="6">K8+K12</f>
        <v>166795.36200000008</v>
      </c>
      <c r="L16" s="181">
        <f t="shared" si="6"/>
        <v>168310.4209999998</v>
      </c>
      <c r="M16" s="250">
        <f>K16/K15</f>
        <v>0.87700002841390878</v>
      </c>
      <c r="N16" s="246">
        <f>L16/L15</f>
        <v>0.88100190797599776</v>
      </c>
      <c r="O16" s="207">
        <f t="shared" si="1"/>
        <v>9.0833400991072923E-3</v>
      </c>
      <c r="P16" s="3"/>
      <c r="Q16" s="189">
        <f t="shared" si="2"/>
        <v>2.7171088493320283</v>
      </c>
      <c r="R16" s="190">
        <f t="shared" si="3"/>
        <v>2.7440310016198364</v>
      </c>
      <c r="S16" s="182">
        <f t="shared" si="4"/>
        <v>9.9083819532760162E-3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124873.43</v>
      </c>
      <c r="F17" s="140">
        <f t="shared" si="5"/>
        <v>120475.38999999997</v>
      </c>
      <c r="G17" s="248">
        <f>E17/E15</f>
        <v>0.1666676498902562</v>
      </c>
      <c r="H17" s="215">
        <f>F17/F15</f>
        <v>0.16192493916628417</v>
      </c>
      <c r="I17" s="182">
        <f t="shared" si="0"/>
        <v>-3.5219982345323766E-2</v>
      </c>
      <c r="K17" s="19">
        <f t="shared" si="6"/>
        <v>21477.595999999998</v>
      </c>
      <c r="L17" s="140">
        <f t="shared" si="6"/>
        <v>21007.171000000006</v>
      </c>
      <c r="M17" s="247">
        <f>K17/K15</f>
        <v>0.1129279140403343</v>
      </c>
      <c r="N17" s="215">
        <f>L17/L15</f>
        <v>0.10995966632498694</v>
      </c>
      <c r="O17" s="182">
        <f t="shared" si="1"/>
        <v>-2.1903056561823401E-2</v>
      </c>
      <c r="Q17" s="189">
        <f t="shared" si="2"/>
        <v>1.7199492317941454</v>
      </c>
      <c r="R17" s="190">
        <f t="shared" si="3"/>
        <v>1.7436898108402066</v>
      </c>
      <c r="S17" s="182">
        <f t="shared" si="4"/>
        <v>1.3803069652989979E-2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10491.989999999998</v>
      </c>
      <c r="F18" s="142">
        <f>F10+F14</f>
        <v>10175.350000000002</v>
      </c>
      <c r="G18" s="249">
        <f>E18/E15</f>
        <v>1.4003581994761169E-2</v>
      </c>
      <c r="H18" s="221">
        <f>F18/F15</f>
        <v>1.3676178427358902E-2</v>
      </c>
      <c r="I18" s="208">
        <f t="shared" si="0"/>
        <v>-3.0179212904319946E-2</v>
      </c>
      <c r="K18" s="21">
        <f t="shared" si="6"/>
        <v>1915.5900000000001</v>
      </c>
      <c r="L18" s="142">
        <f t="shared" si="6"/>
        <v>1726.7399999999998</v>
      </c>
      <c r="M18" s="249">
        <f>K18/K15</f>
        <v>1.0072057545757171E-2</v>
      </c>
      <c r="N18" s="221">
        <f>L18/L15</f>
        <v>9.0384256990152494E-3</v>
      </c>
      <c r="O18" s="208">
        <f t="shared" si="1"/>
        <v>-9.8585814292202589E-2</v>
      </c>
      <c r="Q18" s="193">
        <f t="shared" si="2"/>
        <v>1.8257642258522935</v>
      </c>
      <c r="R18" s="194">
        <f t="shared" si="3"/>
        <v>1.6969833961485348</v>
      </c>
      <c r="S18" s="186">
        <f t="shared" si="4"/>
        <v>-7.0535301261936995E-2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1"/>
  <sheetViews>
    <sheetView showGridLines="0" showRowColHeaders="0" topLeftCell="A7" workbookViewId="0">
      <selection activeCell="A22" sqref="A22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106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114</v>
      </c>
    </row>
    <row r="15" spans="1:1" x14ac:dyDescent="0.25">
      <c r="A15" t="s">
        <v>113</v>
      </c>
    </row>
    <row r="17" spans="1:1" x14ac:dyDescent="0.25">
      <c r="A17" t="s">
        <v>116</v>
      </c>
    </row>
    <row r="19" spans="1:1" x14ac:dyDescent="0.25">
      <c r="A19" t="s">
        <v>145</v>
      </c>
    </row>
    <row r="21" spans="1:1" x14ac:dyDescent="0.25">
      <c r="A21" t="s">
        <v>151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139</v>
      </c>
    </row>
    <row r="3" spans="1:16" ht="8.25" customHeight="1" thickBot="1" x14ac:dyDescent="0.3"/>
    <row r="4" spans="1:16" x14ac:dyDescent="0.25">
      <c r="A4" s="354" t="s">
        <v>3</v>
      </c>
      <c r="B4" s="342" t="s">
        <v>1</v>
      </c>
      <c r="C4" s="340"/>
      <c r="D4" s="342" t="s">
        <v>104</v>
      </c>
      <c r="E4" s="340"/>
      <c r="F4" s="130" t="s">
        <v>0</v>
      </c>
      <c r="H4" s="352" t="s">
        <v>19</v>
      </c>
      <c r="I4" s="353"/>
      <c r="J4" s="342" t="s">
        <v>104</v>
      </c>
      <c r="K4" s="343"/>
      <c r="L4" s="130" t="s">
        <v>0</v>
      </c>
      <c r="N4" s="350" t="s">
        <v>22</v>
      </c>
      <c r="O4" s="340"/>
      <c r="P4" s="130" t="s">
        <v>0</v>
      </c>
    </row>
    <row r="5" spans="1:16" x14ac:dyDescent="0.25">
      <c r="A5" s="355"/>
      <c r="B5" s="345" t="s">
        <v>158</v>
      </c>
      <c r="C5" s="347"/>
      <c r="D5" s="345" t="str">
        <f>B5</f>
        <v>jan-dez</v>
      </c>
      <c r="E5" s="347"/>
      <c r="F5" s="131" t="s">
        <v>150</v>
      </c>
      <c r="H5" s="348" t="str">
        <f>B5</f>
        <v>jan-dez</v>
      </c>
      <c r="I5" s="347"/>
      <c r="J5" s="345" t="str">
        <f>B5</f>
        <v>jan-dez</v>
      </c>
      <c r="K5" s="346"/>
      <c r="L5" s="131" t="str">
        <f>F5</f>
        <v>2023/2022</v>
      </c>
      <c r="N5" s="348" t="str">
        <f>B5</f>
        <v>jan-dez</v>
      </c>
      <c r="O5" s="346"/>
      <c r="P5" s="131" t="str">
        <f>F5</f>
        <v>2023/2022</v>
      </c>
    </row>
    <row r="6" spans="1:16" ht="19.5" customHeight="1" thickBot="1" x14ac:dyDescent="0.3">
      <c r="A6" s="356"/>
      <c r="B6" s="99">
        <f>'6'!E6</f>
        <v>2022</v>
      </c>
      <c r="C6" s="134">
        <f>'6'!F6</f>
        <v>2023</v>
      </c>
      <c r="D6" s="99">
        <f>B6</f>
        <v>2022</v>
      </c>
      <c r="E6" s="134">
        <f>C6</f>
        <v>2023</v>
      </c>
      <c r="F6" s="132" t="s">
        <v>1</v>
      </c>
      <c r="H6" s="25">
        <f>B6</f>
        <v>2022</v>
      </c>
      <c r="I6" s="134">
        <f>E6</f>
        <v>2023</v>
      </c>
      <c r="J6" s="99">
        <f>B6</f>
        <v>2022</v>
      </c>
      <c r="K6" s="134">
        <f>C6</f>
        <v>2023</v>
      </c>
      <c r="L6" s="259">
        <v>1000</v>
      </c>
      <c r="N6" s="25">
        <f>B6</f>
        <v>2022</v>
      </c>
      <c r="O6" s="134">
        <f>C6</f>
        <v>2023</v>
      </c>
      <c r="P6" s="132"/>
    </row>
    <row r="7" spans="1:16" ht="20.100000000000001" customHeight="1" x14ac:dyDescent="0.25">
      <c r="A7" s="8" t="s">
        <v>163</v>
      </c>
      <c r="B7" s="39">
        <v>101924.08999999998</v>
      </c>
      <c r="C7" s="147">
        <v>109475.17</v>
      </c>
      <c r="D7" s="247">
        <f>B7/$B$33</f>
        <v>0.13603733434328638</v>
      </c>
      <c r="E7" s="246">
        <f>C7/$C$33</f>
        <v>0.14714009427542529</v>
      </c>
      <c r="F7" s="52">
        <f>(C7-B7)/B7</f>
        <v>7.4085331544289659E-2</v>
      </c>
      <c r="H7" s="39">
        <v>25504.689000000002</v>
      </c>
      <c r="I7" s="147">
        <v>28464.74700000001</v>
      </c>
      <c r="J7" s="247">
        <f>H7/$H$33</f>
        <v>0.13410212795777804</v>
      </c>
      <c r="K7" s="246">
        <f>I7/$I$33</f>
        <v>0.1489955064461165</v>
      </c>
      <c r="L7" s="52">
        <f>(I7-H7)/H7</f>
        <v>0.11605936461330731</v>
      </c>
      <c r="N7" s="27">
        <f t="shared" ref="N7:N33" si="0">(H7/B7)*10</f>
        <v>2.5023219731468789</v>
      </c>
      <c r="O7" s="151">
        <f t="shared" ref="O7:O33" si="1">(I7/C7)*10</f>
        <v>2.6001098696626834</v>
      </c>
      <c r="P7" s="61">
        <f>(O7-N7)/N7</f>
        <v>3.9078862578514666E-2</v>
      </c>
    </row>
    <row r="8" spans="1:16" ht="20.100000000000001" customHeight="1" x14ac:dyDescent="0.25">
      <c r="A8" s="8" t="s">
        <v>161</v>
      </c>
      <c r="B8" s="19">
        <v>80714.820000000007</v>
      </c>
      <c r="C8" s="140">
        <v>82103.830000000045</v>
      </c>
      <c r="D8" s="247">
        <f t="shared" ref="D8:D32" si="2">B8/$B$33</f>
        <v>0.10772947744540257</v>
      </c>
      <c r="E8" s="215">
        <f t="shared" ref="E8:E32" si="3">C8/$C$33</f>
        <v>0.11035164673937933</v>
      </c>
      <c r="F8" s="52">
        <f t="shared" ref="F8:F33" si="4">(C8-B8)/B8</f>
        <v>1.7208859537815216E-2</v>
      </c>
      <c r="H8" s="19">
        <v>20926.32</v>
      </c>
      <c r="I8" s="140">
        <v>21257.876999999997</v>
      </c>
      <c r="J8" s="247">
        <f t="shared" ref="J8:J32" si="5">H8/$H$33</f>
        <v>0.11002933783373753</v>
      </c>
      <c r="K8" s="215">
        <f t="shared" ref="K8:K32" si="6">I8/$I$33</f>
        <v>0.11127195859440626</v>
      </c>
      <c r="L8" s="52">
        <f t="shared" ref="L8:L33" si="7">(I8-H8)/H8</f>
        <v>1.5844018441847255E-2</v>
      </c>
      <c r="N8" s="27">
        <f t="shared" si="0"/>
        <v>2.5926242541332556</v>
      </c>
      <c r="O8" s="152">
        <f t="shared" si="1"/>
        <v>2.5891455977145017</v>
      </c>
      <c r="P8" s="52">
        <f t="shared" ref="P8:P71" si="8">(O8-N8)/N8</f>
        <v>-1.3417510899267756E-3</v>
      </c>
    </row>
    <row r="9" spans="1:16" ht="20.100000000000001" customHeight="1" x14ac:dyDescent="0.25">
      <c r="A9" s="8" t="s">
        <v>162</v>
      </c>
      <c r="B9" s="19">
        <v>80561.099999999991</v>
      </c>
      <c r="C9" s="140">
        <v>78036.76999999996</v>
      </c>
      <c r="D9" s="247">
        <f t="shared" si="2"/>
        <v>0.10752430849039642</v>
      </c>
      <c r="E9" s="215">
        <f t="shared" si="3"/>
        <v>0.10488531504221162</v>
      </c>
      <c r="F9" s="52">
        <f t="shared" si="4"/>
        <v>-3.1334353676899039E-2</v>
      </c>
      <c r="H9" s="19">
        <v>20097.075000000001</v>
      </c>
      <c r="I9" s="140">
        <v>19752.878999999994</v>
      </c>
      <c r="J9" s="247">
        <f t="shared" si="5"/>
        <v>0.10566921726538449</v>
      </c>
      <c r="K9" s="215">
        <f t="shared" si="6"/>
        <v>0.10339421637486738</v>
      </c>
      <c r="L9" s="52">
        <f t="shared" si="7"/>
        <v>-1.7126671418602319E-2</v>
      </c>
      <c r="N9" s="27">
        <f t="shared" si="0"/>
        <v>2.4946376104596393</v>
      </c>
      <c r="O9" s="152">
        <f t="shared" si="1"/>
        <v>2.5312271381811424</v>
      </c>
      <c r="P9" s="52">
        <f t="shared" si="8"/>
        <v>1.4667271738423559E-2</v>
      </c>
    </row>
    <row r="10" spans="1:16" ht="20.100000000000001" customHeight="1" x14ac:dyDescent="0.25">
      <c r="A10" s="8" t="s">
        <v>169</v>
      </c>
      <c r="B10" s="19">
        <v>66230.129999999976</v>
      </c>
      <c r="C10" s="140">
        <v>75201.039999999994</v>
      </c>
      <c r="D10" s="247">
        <f t="shared" si="2"/>
        <v>8.8396868084957336E-2</v>
      </c>
      <c r="E10" s="215">
        <f t="shared" si="3"/>
        <v>0.1010739523419788</v>
      </c>
      <c r="F10" s="52">
        <f t="shared" si="4"/>
        <v>0.13545058721763073</v>
      </c>
      <c r="H10" s="19">
        <v>16081.511999999999</v>
      </c>
      <c r="I10" s="140">
        <v>18336.653000000002</v>
      </c>
      <c r="J10" s="247">
        <f t="shared" si="5"/>
        <v>8.4555627397712732E-2</v>
      </c>
      <c r="K10" s="215">
        <f t="shared" si="6"/>
        <v>9.5981141173034162E-2</v>
      </c>
      <c r="L10" s="52">
        <f t="shared" si="7"/>
        <v>0.14023190107994843</v>
      </c>
      <c r="N10" s="27">
        <f t="shared" si="0"/>
        <v>2.4281262923687459</v>
      </c>
      <c r="O10" s="152">
        <f t="shared" si="1"/>
        <v>2.4383509855714767</v>
      </c>
      <c r="P10" s="52">
        <f t="shared" si="8"/>
        <v>4.2109396182832557E-3</v>
      </c>
    </row>
    <row r="11" spans="1:16" ht="20.100000000000001" customHeight="1" x14ac:dyDescent="0.25">
      <c r="A11" s="8" t="s">
        <v>171</v>
      </c>
      <c r="B11" s="19">
        <v>64848.479999999981</v>
      </c>
      <c r="C11" s="140">
        <v>57585.179999999993</v>
      </c>
      <c r="D11" s="247">
        <f t="shared" si="2"/>
        <v>8.6552789977461839E-2</v>
      </c>
      <c r="E11" s="215">
        <f t="shared" si="3"/>
        <v>7.7397356990332455E-2</v>
      </c>
      <c r="F11" s="52">
        <f t="shared" si="4"/>
        <v>-0.11200416725264788</v>
      </c>
      <c r="H11" s="19">
        <v>14840.998</v>
      </c>
      <c r="I11" s="140">
        <v>13423.351999999999</v>
      </c>
      <c r="J11" s="247">
        <f t="shared" si="5"/>
        <v>7.8033079047430357E-2</v>
      </c>
      <c r="K11" s="215">
        <f t="shared" si="6"/>
        <v>7.0263021464567726E-2</v>
      </c>
      <c r="L11" s="52">
        <f t="shared" si="7"/>
        <v>-9.5522282261610761E-2</v>
      </c>
      <c r="N11" s="27">
        <f t="shared" si="0"/>
        <v>2.2885652832572183</v>
      </c>
      <c r="O11" s="152">
        <f t="shared" si="1"/>
        <v>2.3310428134460985</v>
      </c>
      <c r="P11" s="52">
        <f t="shared" si="8"/>
        <v>1.8560768399153445E-2</v>
      </c>
    </row>
    <row r="12" spans="1:16" ht="20.100000000000001" customHeight="1" x14ac:dyDescent="0.25">
      <c r="A12" s="8" t="s">
        <v>166</v>
      </c>
      <c r="B12" s="19">
        <v>36050.17</v>
      </c>
      <c r="C12" s="140">
        <v>36447.33</v>
      </c>
      <c r="D12" s="247">
        <f t="shared" si="2"/>
        <v>4.8115897129150854E-2</v>
      </c>
      <c r="E12" s="215">
        <f t="shared" si="3"/>
        <v>4.8987031235370876E-2</v>
      </c>
      <c r="F12" s="52">
        <f t="shared" si="4"/>
        <v>1.1016868991186547E-2</v>
      </c>
      <c r="H12" s="19">
        <v>11265.650000000001</v>
      </c>
      <c r="I12" s="140">
        <v>10849.395999999997</v>
      </c>
      <c r="J12" s="247">
        <f t="shared" si="5"/>
        <v>5.9234113296874238E-2</v>
      </c>
      <c r="K12" s="215">
        <f t="shared" si="6"/>
        <v>5.67899392063618E-2</v>
      </c>
      <c r="L12" s="52">
        <f t="shared" si="7"/>
        <v>-3.6948955453081217E-2</v>
      </c>
      <c r="N12" s="27">
        <f t="shared" si="0"/>
        <v>3.1249921983724356</v>
      </c>
      <c r="O12" s="152">
        <f t="shared" si="1"/>
        <v>2.9767327263752916</v>
      </c>
      <c r="P12" s="52">
        <f t="shared" si="8"/>
        <v>-4.744314948189654E-2</v>
      </c>
    </row>
    <row r="13" spans="1:16" ht="20.100000000000001" customHeight="1" x14ac:dyDescent="0.25">
      <c r="A13" s="8" t="s">
        <v>164</v>
      </c>
      <c r="B13" s="19">
        <v>20107.16</v>
      </c>
      <c r="C13" s="140">
        <v>37433.78</v>
      </c>
      <c r="D13" s="247">
        <f t="shared" si="2"/>
        <v>2.6836878775311653E-2</v>
      </c>
      <c r="E13" s="215">
        <f t="shared" si="3"/>
        <v>5.0312869286117841E-2</v>
      </c>
      <c r="F13" s="52">
        <f t="shared" si="4"/>
        <v>0.86171393672701657</v>
      </c>
      <c r="H13" s="19">
        <v>4843.4950000000008</v>
      </c>
      <c r="I13" s="140">
        <v>8923.3450000000012</v>
      </c>
      <c r="J13" s="247">
        <f t="shared" si="5"/>
        <v>2.5466806760625786E-2</v>
      </c>
      <c r="K13" s="215">
        <f t="shared" si="6"/>
        <v>4.6708242566442661E-2</v>
      </c>
      <c r="L13" s="52">
        <f t="shared" si="7"/>
        <v>0.84233595781558557</v>
      </c>
      <c r="N13" s="27">
        <f t="shared" si="0"/>
        <v>2.4088409302954772</v>
      </c>
      <c r="O13" s="152">
        <f t="shared" si="1"/>
        <v>2.38376808326597</v>
      </c>
      <c r="P13" s="52">
        <f t="shared" si="8"/>
        <v>-1.0408676934276294E-2</v>
      </c>
    </row>
    <row r="14" spans="1:16" ht="20.100000000000001" customHeight="1" x14ac:dyDescent="0.25">
      <c r="A14" s="8" t="s">
        <v>170</v>
      </c>
      <c r="B14" s="19">
        <v>21088.43</v>
      </c>
      <c r="C14" s="140">
        <v>20058.61</v>
      </c>
      <c r="D14" s="247">
        <f t="shared" si="2"/>
        <v>2.8146572637391135E-2</v>
      </c>
      <c r="E14" s="215">
        <f t="shared" si="3"/>
        <v>2.6959773311464038E-2</v>
      </c>
      <c r="F14" s="52">
        <f t="shared" si="4"/>
        <v>-4.8833412444643801E-2</v>
      </c>
      <c r="H14" s="19">
        <v>7249.7719999999981</v>
      </c>
      <c r="I14" s="140">
        <v>7130.0619999999999</v>
      </c>
      <c r="J14" s="247">
        <f t="shared" si="5"/>
        <v>3.8118867178059533E-2</v>
      </c>
      <c r="K14" s="215">
        <f t="shared" si="6"/>
        <v>3.7321505042086263E-2</v>
      </c>
      <c r="L14" s="52">
        <f t="shared" si="7"/>
        <v>-1.6512243419516952E-2</v>
      </c>
      <c r="N14" s="27">
        <f t="shared" si="0"/>
        <v>3.4377959857609115</v>
      </c>
      <c r="O14" s="152">
        <f t="shared" si="1"/>
        <v>3.5546142030778798</v>
      </c>
      <c r="P14" s="52">
        <f t="shared" si="8"/>
        <v>3.3980555507313527E-2</v>
      </c>
    </row>
    <row r="15" spans="1:16" ht="20.100000000000001" customHeight="1" x14ac:dyDescent="0.25">
      <c r="A15" s="8" t="s">
        <v>177</v>
      </c>
      <c r="B15" s="19">
        <v>26380.63</v>
      </c>
      <c r="C15" s="140">
        <v>32043.579999999994</v>
      </c>
      <c r="D15" s="247">
        <f t="shared" si="2"/>
        <v>3.5210033108919903E-2</v>
      </c>
      <c r="E15" s="215">
        <f t="shared" si="3"/>
        <v>4.3068171368193638E-2</v>
      </c>
      <c r="F15" s="52">
        <f t="shared" si="4"/>
        <v>0.21466318279737798</v>
      </c>
      <c r="H15" s="19">
        <v>5169.2109999999993</v>
      </c>
      <c r="I15" s="140">
        <v>6519.7409999999991</v>
      </c>
      <c r="J15" s="247">
        <f t="shared" si="5"/>
        <v>2.7179401990071458E-2</v>
      </c>
      <c r="K15" s="215">
        <f t="shared" si="6"/>
        <v>3.4126848631133432E-2</v>
      </c>
      <c r="L15" s="52">
        <f t="shared" si="7"/>
        <v>0.26126424322783492</v>
      </c>
      <c r="N15" s="27">
        <f t="shared" si="0"/>
        <v>1.9594721581705967</v>
      </c>
      <c r="O15" s="152">
        <f t="shared" si="1"/>
        <v>2.0346481260832903</v>
      </c>
      <c r="P15" s="52">
        <f t="shared" si="8"/>
        <v>3.8365417747440393E-2</v>
      </c>
    </row>
    <row r="16" spans="1:16" ht="20.100000000000001" customHeight="1" x14ac:dyDescent="0.25">
      <c r="A16" s="8" t="s">
        <v>165</v>
      </c>
      <c r="B16" s="19">
        <v>24486.999999999996</v>
      </c>
      <c r="C16" s="140">
        <v>20665.600000000002</v>
      </c>
      <c r="D16" s="247">
        <f t="shared" si="2"/>
        <v>3.2682619055652631E-2</v>
      </c>
      <c r="E16" s="215">
        <f t="shared" si="3"/>
        <v>2.7775598176812414E-2</v>
      </c>
      <c r="F16" s="52">
        <f t="shared" si="4"/>
        <v>-0.15605831665781822</v>
      </c>
      <c r="H16" s="19">
        <v>6519.8320000000012</v>
      </c>
      <c r="I16" s="140">
        <v>5566.0319999999992</v>
      </c>
      <c r="J16" s="247">
        <f t="shared" si="5"/>
        <v>3.4280886354945E-2</v>
      </c>
      <c r="K16" s="215">
        <f t="shared" si="6"/>
        <v>2.9134766479227456E-2</v>
      </c>
      <c r="L16" s="52">
        <f t="shared" si="7"/>
        <v>-0.14629211304831197</v>
      </c>
      <c r="N16" s="27">
        <f t="shared" si="0"/>
        <v>2.6625687099277178</v>
      </c>
      <c r="O16" s="152">
        <f t="shared" si="1"/>
        <v>2.6933803034995347</v>
      </c>
      <c r="P16" s="52">
        <f t="shared" si="8"/>
        <v>1.1572130873818243E-2</v>
      </c>
    </row>
    <row r="17" spans="1:16" ht="20.100000000000001" customHeight="1" x14ac:dyDescent="0.25">
      <c r="A17" s="8" t="s">
        <v>175</v>
      </c>
      <c r="B17" s="19">
        <v>21663.710000000003</v>
      </c>
      <c r="C17" s="140">
        <v>23279.899999999998</v>
      </c>
      <c r="D17" s="247">
        <f t="shared" si="2"/>
        <v>2.891439462825714E-2</v>
      </c>
      <c r="E17" s="215">
        <f t="shared" si="3"/>
        <v>3.128934790165179E-2</v>
      </c>
      <c r="F17" s="52">
        <f t="shared" si="4"/>
        <v>7.460356513265709E-2</v>
      </c>
      <c r="H17" s="19">
        <v>4937.7379999999994</v>
      </c>
      <c r="I17" s="140">
        <v>5441.5669999999991</v>
      </c>
      <c r="J17" s="247">
        <f t="shared" si="5"/>
        <v>2.5962330812894164E-2</v>
      </c>
      <c r="K17" s="215">
        <f t="shared" si="6"/>
        <v>2.84832684803232E-2</v>
      </c>
      <c r="L17" s="52">
        <f t="shared" si="7"/>
        <v>0.10203639804299049</v>
      </c>
      <c r="N17" s="27">
        <f t="shared" si="0"/>
        <v>2.2792670322857895</v>
      </c>
      <c r="O17" s="152">
        <f t="shared" si="1"/>
        <v>2.3374529100210912</v>
      </c>
      <c r="P17" s="52">
        <f t="shared" si="8"/>
        <v>2.5528328585944279E-2</v>
      </c>
    </row>
    <row r="18" spans="1:16" ht="20.100000000000001" customHeight="1" x14ac:dyDescent="0.25">
      <c r="A18" s="8" t="s">
        <v>167</v>
      </c>
      <c r="B18" s="19">
        <v>19945.019999999997</v>
      </c>
      <c r="C18" s="140">
        <v>16947.579999999998</v>
      </c>
      <c r="D18" s="247">
        <f t="shared" si="2"/>
        <v>2.6620471708146069E-2</v>
      </c>
      <c r="E18" s="215">
        <f t="shared" si="3"/>
        <v>2.2778393666256117E-2</v>
      </c>
      <c r="F18" s="52">
        <f t="shared" si="4"/>
        <v>-0.15028513383290662</v>
      </c>
      <c r="H18" s="19">
        <v>5477.5540000000001</v>
      </c>
      <c r="I18" s="140">
        <v>4835.0069999999996</v>
      </c>
      <c r="J18" s="247">
        <f t="shared" si="5"/>
        <v>2.8800651025528631E-2</v>
      </c>
      <c r="K18" s="215">
        <f t="shared" si="6"/>
        <v>2.5308298599510407E-2</v>
      </c>
      <c r="L18" s="52">
        <f t="shared" si="7"/>
        <v>-0.11730546152534516</v>
      </c>
      <c r="N18" s="27">
        <f t="shared" si="0"/>
        <v>2.7463266519662555</v>
      </c>
      <c r="O18" s="152">
        <f t="shared" si="1"/>
        <v>2.8529188238084728</v>
      </c>
      <c r="P18" s="52">
        <f t="shared" si="8"/>
        <v>3.881263423850248E-2</v>
      </c>
    </row>
    <row r="19" spans="1:16" ht="20.100000000000001" customHeight="1" x14ac:dyDescent="0.25">
      <c r="A19" s="8" t="s">
        <v>160</v>
      </c>
      <c r="B19" s="19">
        <v>23119.669999999995</v>
      </c>
      <c r="C19" s="140">
        <v>19173.979999999996</v>
      </c>
      <c r="D19" s="247">
        <f t="shared" si="2"/>
        <v>3.085765374698413E-2</v>
      </c>
      <c r="E19" s="215">
        <f t="shared" si="3"/>
        <v>2.5770786424310813E-2</v>
      </c>
      <c r="F19" s="52">
        <f t="shared" si="4"/>
        <v>-0.17066376812471803</v>
      </c>
      <c r="H19" s="19">
        <v>4294.5280000000021</v>
      </c>
      <c r="I19" s="140">
        <v>3706.3549999999991</v>
      </c>
      <c r="J19" s="247">
        <f t="shared" si="5"/>
        <v>2.2580371137803749E-2</v>
      </c>
      <c r="K19" s="215">
        <f t="shared" si="6"/>
        <v>1.9400497053217995E-2</v>
      </c>
      <c r="L19" s="52">
        <f t="shared" si="7"/>
        <v>-0.13695870652141579</v>
      </c>
      <c r="N19" s="27">
        <f t="shared" si="0"/>
        <v>1.8575213227524454</v>
      </c>
      <c r="O19" s="152">
        <f t="shared" si="1"/>
        <v>1.9330128643088185</v>
      </c>
      <c r="P19" s="52">
        <f t="shared" si="8"/>
        <v>4.0641009409523705E-2</v>
      </c>
    </row>
    <row r="20" spans="1:16" ht="20.100000000000001" customHeight="1" x14ac:dyDescent="0.25">
      <c r="A20" s="8" t="s">
        <v>176</v>
      </c>
      <c r="B20" s="19">
        <v>20569.139999999996</v>
      </c>
      <c r="C20" s="140">
        <v>15496.3</v>
      </c>
      <c r="D20" s="247">
        <f t="shared" si="2"/>
        <v>2.7453480088307537E-2</v>
      </c>
      <c r="E20" s="215">
        <f t="shared" si="3"/>
        <v>2.0827800887820248E-2</v>
      </c>
      <c r="F20" s="52">
        <f t="shared" si="4"/>
        <v>-0.24662382578950784</v>
      </c>
      <c r="H20" s="19">
        <v>4688.8249999999998</v>
      </c>
      <c r="I20" s="140">
        <v>3286.9729999999995</v>
      </c>
      <c r="J20" s="247">
        <f t="shared" si="5"/>
        <v>2.4653561159739233E-2</v>
      </c>
      <c r="K20" s="215">
        <f t="shared" si="6"/>
        <v>1.7205289293795958E-2</v>
      </c>
      <c r="L20" s="52">
        <f t="shared" si="7"/>
        <v>-0.29897724909758849</v>
      </c>
      <c r="N20" s="27">
        <f t="shared" si="0"/>
        <v>2.2795435297732434</v>
      </c>
      <c r="O20" s="152">
        <f t="shared" si="1"/>
        <v>2.1211340771668077</v>
      </c>
      <c r="P20" s="52">
        <f t="shared" si="8"/>
        <v>-6.9491742771059697E-2</v>
      </c>
    </row>
    <row r="21" spans="1:16" ht="20.100000000000001" customHeight="1" x14ac:dyDescent="0.25">
      <c r="A21" s="8" t="s">
        <v>168</v>
      </c>
      <c r="B21" s="19">
        <v>20291.840000000004</v>
      </c>
      <c r="C21" s="140">
        <v>10118.910000000002</v>
      </c>
      <c r="D21" s="247">
        <f t="shared" si="2"/>
        <v>2.7083369814932597E-2</v>
      </c>
      <c r="E21" s="215">
        <f t="shared" si="3"/>
        <v>1.3600320249464275E-2</v>
      </c>
      <c r="F21" s="52">
        <f t="shared" si="4"/>
        <v>-0.50133107692550305</v>
      </c>
      <c r="H21" s="19">
        <v>5139.5380000000014</v>
      </c>
      <c r="I21" s="140">
        <v>2661.8010000000004</v>
      </c>
      <c r="J21" s="247">
        <f t="shared" si="5"/>
        <v>2.7023383132406074E-2</v>
      </c>
      <c r="K21" s="215">
        <f t="shared" si="6"/>
        <v>1.3932896999006499E-2</v>
      </c>
      <c r="L21" s="52">
        <f t="shared" si="7"/>
        <v>-0.48209333212440503</v>
      </c>
      <c r="N21" s="27">
        <f t="shared" si="0"/>
        <v>2.5328102330789126</v>
      </c>
      <c r="O21" s="152">
        <f t="shared" si="1"/>
        <v>2.6305214692096284</v>
      </c>
      <c r="P21" s="52">
        <f t="shared" si="8"/>
        <v>3.8578190681082675E-2</v>
      </c>
    </row>
    <row r="22" spans="1:16" ht="20.100000000000001" customHeight="1" x14ac:dyDescent="0.25">
      <c r="A22" s="8" t="s">
        <v>172</v>
      </c>
      <c r="B22" s="19">
        <v>6259.41</v>
      </c>
      <c r="C22" s="140">
        <v>8557.630000000001</v>
      </c>
      <c r="D22" s="247">
        <f t="shared" si="2"/>
        <v>8.3543885548716737E-3</v>
      </c>
      <c r="E22" s="215">
        <f t="shared" si="3"/>
        <v>1.1501881979029654E-2</v>
      </c>
      <c r="F22" s="52">
        <f t="shared" si="4"/>
        <v>0.36716240029012337</v>
      </c>
      <c r="H22" s="19">
        <v>1583.71</v>
      </c>
      <c r="I22" s="140">
        <v>2278.1509999999998</v>
      </c>
      <c r="J22" s="247">
        <f t="shared" si="5"/>
        <v>8.3270523733111439E-3</v>
      </c>
      <c r="K22" s="215">
        <f t="shared" si="6"/>
        <v>1.1924724361882667E-2</v>
      </c>
      <c r="L22" s="52">
        <f t="shared" si="7"/>
        <v>0.43849000132600019</v>
      </c>
      <c r="N22" s="27">
        <f t="shared" si="0"/>
        <v>2.5301266413288155</v>
      </c>
      <c r="O22" s="152">
        <f t="shared" si="1"/>
        <v>2.6621284163956602</v>
      </c>
      <c r="P22" s="52">
        <f t="shared" si="8"/>
        <v>5.217200313637968E-2</v>
      </c>
    </row>
    <row r="23" spans="1:16" ht="20.100000000000001" customHeight="1" x14ac:dyDescent="0.25">
      <c r="A23" s="8" t="s">
        <v>180</v>
      </c>
      <c r="B23" s="19">
        <v>9190.0799999999981</v>
      </c>
      <c r="C23" s="140">
        <v>6594.15</v>
      </c>
      <c r="D23" s="247">
        <f t="shared" si="2"/>
        <v>1.2265932279616617E-2</v>
      </c>
      <c r="E23" s="215">
        <f t="shared" si="3"/>
        <v>8.8628668278505126E-3</v>
      </c>
      <c r="F23" s="52">
        <f t="shared" si="4"/>
        <v>-0.28247088164629675</v>
      </c>
      <c r="H23" s="19">
        <v>2700.2089999999998</v>
      </c>
      <c r="I23" s="140">
        <v>2209.982</v>
      </c>
      <c r="J23" s="247">
        <f t="shared" si="5"/>
        <v>1.4197537277586244E-2</v>
      </c>
      <c r="K23" s="215">
        <f t="shared" si="6"/>
        <v>1.1567901423005842E-2</v>
      </c>
      <c r="L23" s="52">
        <f t="shared" si="7"/>
        <v>-0.18155150212446514</v>
      </c>
      <c r="N23" s="27">
        <f t="shared" si="0"/>
        <v>2.9381779048713401</v>
      </c>
      <c r="O23" s="152">
        <f t="shared" si="1"/>
        <v>3.3514281598083153</v>
      </c>
      <c r="P23" s="52">
        <f t="shared" si="8"/>
        <v>0.14064847953959106</v>
      </c>
    </row>
    <row r="24" spans="1:16" ht="20.100000000000001" customHeight="1" x14ac:dyDescent="0.25">
      <c r="A24" s="8" t="s">
        <v>178</v>
      </c>
      <c r="B24" s="19">
        <v>9999.7999999999993</v>
      </c>
      <c r="C24" s="140">
        <v>6501.1400000000012</v>
      </c>
      <c r="D24" s="247">
        <f t="shared" si="2"/>
        <v>1.3346659616642104E-2</v>
      </c>
      <c r="E24" s="215">
        <f t="shared" si="3"/>
        <v>8.737856744115936E-3</v>
      </c>
      <c r="F24" s="52">
        <f t="shared" si="4"/>
        <v>-0.34987299745994904</v>
      </c>
      <c r="H24" s="19">
        <v>2925.9990000000007</v>
      </c>
      <c r="I24" s="140">
        <v>1972.7299999999996</v>
      </c>
      <c r="J24" s="247">
        <f t="shared" si="5"/>
        <v>1.5384727580968763E-2</v>
      </c>
      <c r="K24" s="215">
        <f t="shared" si="6"/>
        <v>1.0326032598548907E-2</v>
      </c>
      <c r="L24" s="52">
        <f t="shared" si="7"/>
        <v>-0.32579266089974773</v>
      </c>
      <c r="N24" s="27">
        <f t="shared" si="0"/>
        <v>2.9260575211504243</v>
      </c>
      <c r="O24" s="152">
        <f t="shared" si="1"/>
        <v>3.0344370371965517</v>
      </c>
      <c r="P24" s="52">
        <f t="shared" si="8"/>
        <v>3.7039434550663351E-2</v>
      </c>
    </row>
    <row r="25" spans="1:16" ht="20.100000000000001" customHeight="1" x14ac:dyDescent="0.25">
      <c r="A25" s="8" t="s">
        <v>203</v>
      </c>
      <c r="B25" s="19">
        <v>10267.569999999998</v>
      </c>
      <c r="C25" s="140">
        <v>9261.41</v>
      </c>
      <c r="D25" s="247">
        <f t="shared" si="2"/>
        <v>1.3704050269009975E-2</v>
      </c>
      <c r="E25" s="215">
        <f t="shared" si="3"/>
        <v>1.2447797436837655E-2</v>
      </c>
      <c r="F25" s="52">
        <f t="shared" ref="F25:F27" si="9">(C25-B25)/B25</f>
        <v>-9.7993975205428185E-2</v>
      </c>
      <c r="H25" s="19">
        <v>2173.2219999999993</v>
      </c>
      <c r="I25" s="140">
        <v>1964.0830000000001</v>
      </c>
      <c r="J25" s="247">
        <f t="shared" si="5"/>
        <v>1.1426671178960785E-2</v>
      </c>
      <c r="K25" s="215">
        <f t="shared" si="6"/>
        <v>1.0280770852704495E-2</v>
      </c>
      <c r="L25" s="52">
        <f t="shared" ref="L25:L29" si="10">(I25-H25)/H25</f>
        <v>-9.6234531032724349E-2</v>
      </c>
      <c r="N25" s="27">
        <f t="shared" si="0"/>
        <v>2.1165884430298503</v>
      </c>
      <c r="O25" s="152">
        <f t="shared" si="1"/>
        <v>2.1207170398459847</v>
      </c>
      <c r="P25" s="52">
        <f t="shared" ref="P25:P29" si="11">(O25-N25)/N25</f>
        <v>1.9505902669601776E-3</v>
      </c>
    </row>
    <row r="26" spans="1:16" ht="20.100000000000001" customHeight="1" x14ac:dyDescent="0.25">
      <c r="A26" s="8" t="s">
        <v>182</v>
      </c>
      <c r="B26" s="19">
        <v>5173.050000000002</v>
      </c>
      <c r="C26" s="140">
        <v>5356.68</v>
      </c>
      <c r="D26" s="247">
        <f t="shared" si="2"/>
        <v>6.904431841623879E-3</v>
      </c>
      <c r="E26" s="215">
        <f t="shared" si="3"/>
        <v>7.1996453643623955E-3</v>
      </c>
      <c r="F26" s="52">
        <f t="shared" si="9"/>
        <v>3.5497433815640335E-2</v>
      </c>
      <c r="H26" s="19">
        <v>1656.4680000000005</v>
      </c>
      <c r="I26" s="140">
        <v>1900.3549999999996</v>
      </c>
      <c r="J26" s="247">
        <f t="shared" si="5"/>
        <v>8.7096095817504274E-3</v>
      </c>
      <c r="K26" s="215">
        <f t="shared" si="6"/>
        <v>9.9471938272421515E-3</v>
      </c>
      <c r="L26" s="52">
        <f t="shared" si="10"/>
        <v>0.14723314908588572</v>
      </c>
      <c r="N26" s="27">
        <f t="shared" si="0"/>
        <v>3.2021109403543364</v>
      </c>
      <c r="O26" s="152">
        <f t="shared" si="1"/>
        <v>3.5476358490706921</v>
      </c>
      <c r="P26" s="52">
        <f t="shared" si="11"/>
        <v>0.10790535217312641</v>
      </c>
    </row>
    <row r="27" spans="1:16" ht="20.100000000000001" customHeight="1" x14ac:dyDescent="0.25">
      <c r="A27" s="8" t="s">
        <v>184</v>
      </c>
      <c r="B27" s="19">
        <v>3867.87</v>
      </c>
      <c r="C27" s="140">
        <v>3777.4400000000005</v>
      </c>
      <c r="D27" s="247">
        <f t="shared" si="2"/>
        <v>5.1624176814957798E-3</v>
      </c>
      <c r="E27" s="215">
        <f t="shared" si="3"/>
        <v>5.0770679572341619E-3</v>
      </c>
      <c r="F27" s="52">
        <f t="shared" si="9"/>
        <v>-2.337979301269158E-2</v>
      </c>
      <c r="H27" s="19">
        <v>1627.4639999999997</v>
      </c>
      <c r="I27" s="140">
        <v>1449.9790000000007</v>
      </c>
      <c r="J27" s="247">
        <f t="shared" si="5"/>
        <v>8.5571082860362354E-3</v>
      </c>
      <c r="K27" s="215">
        <f t="shared" si="6"/>
        <v>7.5897514719253812E-3</v>
      </c>
      <c r="L27" s="52">
        <f t="shared" si="10"/>
        <v>-0.10905617574336454</v>
      </c>
      <c r="N27" s="27">
        <f t="shared" si="0"/>
        <v>4.2076491712492912</v>
      </c>
      <c r="O27" s="152">
        <f t="shared" si="1"/>
        <v>3.8385229149900475</v>
      </c>
      <c r="P27" s="52">
        <f t="shared" si="11"/>
        <v>-8.7727431930748764E-2</v>
      </c>
    </row>
    <row r="28" spans="1:16" ht="20.100000000000001" customHeight="1" x14ac:dyDescent="0.25">
      <c r="A28" s="8" t="s">
        <v>174</v>
      </c>
      <c r="B28" s="19">
        <v>787.19999999999993</v>
      </c>
      <c r="C28" s="140">
        <v>747.41</v>
      </c>
      <c r="D28" s="247">
        <f t="shared" si="2"/>
        <v>1.0506700584232349E-3</v>
      </c>
      <c r="E28" s="215">
        <f t="shared" si="3"/>
        <v>1.0045563561344149E-3</v>
      </c>
      <c r="F28" s="52">
        <f t="shared" ref="F28:F29" si="12">(C28-B28)/B28</f>
        <v>-5.0546239837398331E-2</v>
      </c>
      <c r="H28" s="19">
        <v>1401.35</v>
      </c>
      <c r="I28" s="140">
        <v>1421.3979999999999</v>
      </c>
      <c r="J28" s="247">
        <f t="shared" si="5"/>
        <v>7.3682144100495487E-3</v>
      </c>
      <c r="K28" s="215">
        <f t="shared" si="6"/>
        <v>7.4401474522677825E-3</v>
      </c>
      <c r="L28" s="52">
        <f t="shared" si="10"/>
        <v>1.4306204731152105E-2</v>
      </c>
      <c r="N28" s="27">
        <f t="shared" si="0"/>
        <v>17.80170223577236</v>
      </c>
      <c r="O28" s="152">
        <f t="shared" si="1"/>
        <v>19.017647609745655</v>
      </c>
      <c r="P28" s="52">
        <f t="shared" si="11"/>
        <v>6.830500577241784E-2</v>
      </c>
    </row>
    <row r="29" spans="1:16" ht="20.100000000000001" customHeight="1" x14ac:dyDescent="0.25">
      <c r="A29" s="8" t="s">
        <v>181</v>
      </c>
      <c r="B29" s="19">
        <v>4308.5300000000016</v>
      </c>
      <c r="C29" s="140">
        <v>5023.29</v>
      </c>
      <c r="D29" s="247">
        <f t="shared" si="2"/>
        <v>5.7505633470760443E-3</v>
      </c>
      <c r="E29" s="215">
        <f t="shared" si="3"/>
        <v>6.7515525591127293E-3</v>
      </c>
      <c r="F29" s="52">
        <f t="shared" si="12"/>
        <v>0.1658941680805282</v>
      </c>
      <c r="H29" s="19">
        <v>1105.1200000000001</v>
      </c>
      <c r="I29" s="140">
        <v>1390.1309999999996</v>
      </c>
      <c r="J29" s="247">
        <f t="shared" si="5"/>
        <v>5.8106548034637731E-3</v>
      </c>
      <c r="K29" s="215">
        <f t="shared" si="6"/>
        <v>7.276483868676094E-3</v>
      </c>
      <c r="L29" s="52">
        <f t="shared" si="10"/>
        <v>0.25790049949326721</v>
      </c>
      <c r="N29" s="27">
        <f t="shared" si="0"/>
        <v>2.5649583500637103</v>
      </c>
      <c r="O29" s="152">
        <f t="shared" si="1"/>
        <v>2.7673715831656138</v>
      </c>
      <c r="P29" s="52">
        <f t="shared" si="11"/>
        <v>7.8914822572801552E-2</v>
      </c>
    </row>
    <row r="30" spans="1:16" ht="20.100000000000001" customHeight="1" x14ac:dyDescent="0.25">
      <c r="A30" s="8" t="s">
        <v>198</v>
      </c>
      <c r="B30" s="19">
        <v>8440.92</v>
      </c>
      <c r="C30" s="140">
        <v>5517.7699999999986</v>
      </c>
      <c r="D30" s="247">
        <f t="shared" si="2"/>
        <v>1.1266033929809264E-2</v>
      </c>
      <c r="E30" s="215">
        <f t="shared" si="3"/>
        <v>7.4161583671449264E-3</v>
      </c>
      <c r="F30" s="52">
        <f t="shared" ref="F30" si="13">(C30-B30)/B30</f>
        <v>-0.34630703762149168</v>
      </c>
      <c r="H30" s="19">
        <v>1997.6969999999997</v>
      </c>
      <c r="I30" s="140">
        <v>1370.671</v>
      </c>
      <c r="J30" s="247">
        <f t="shared" si="5"/>
        <v>1.0503771236531024E-2</v>
      </c>
      <c r="K30" s="215">
        <f t="shared" si="6"/>
        <v>7.1746226943806973E-3</v>
      </c>
      <c r="L30" s="52">
        <f t="shared" ref="L30" si="14">(I30-H30)/H30</f>
        <v>-0.31387442640200175</v>
      </c>
      <c r="N30" s="27">
        <f t="shared" si="0"/>
        <v>2.3666815939494743</v>
      </c>
      <c r="O30" s="152">
        <f t="shared" si="1"/>
        <v>2.4841031793641282</v>
      </c>
      <c r="P30" s="52">
        <f t="shared" ref="P30" si="15">(O30-N30)/N30</f>
        <v>4.9614441467262564E-2</v>
      </c>
    </row>
    <row r="31" spans="1:16" ht="20.100000000000001" customHeight="1" x14ac:dyDescent="0.25">
      <c r="A31" s="8" t="s">
        <v>173</v>
      </c>
      <c r="B31" s="19">
        <v>7127.31</v>
      </c>
      <c r="C31" s="140">
        <v>5866.159999999998</v>
      </c>
      <c r="D31" s="247">
        <f t="shared" si="2"/>
        <v>9.5127683105951568E-3</v>
      </c>
      <c r="E31" s="215">
        <f t="shared" si="3"/>
        <v>7.8844119213035118E-3</v>
      </c>
      <c r="F31" s="52">
        <f t="shared" ref="F31:F32" si="16">(C31-B31)/B31</f>
        <v>-0.17694614097043657</v>
      </c>
      <c r="H31" s="19">
        <v>2026.1119999999999</v>
      </c>
      <c r="I31" s="140">
        <v>1362.8620000000003</v>
      </c>
      <c r="J31" s="247">
        <f t="shared" si="5"/>
        <v>1.0653175605504914E-2</v>
      </c>
      <c r="K31" s="215">
        <f t="shared" si="6"/>
        <v>7.1337473649833319E-3</v>
      </c>
      <c r="L31" s="52">
        <f t="shared" ref="L31:L32" si="17">(I31-H31)/H31</f>
        <v>-0.32735110398635398</v>
      </c>
      <c r="N31" s="27">
        <f t="shared" si="0"/>
        <v>2.8427443172809936</v>
      </c>
      <c r="O31" s="152">
        <f t="shared" si="1"/>
        <v>2.3232608725299015</v>
      </c>
      <c r="P31" s="52">
        <f t="shared" ref="P31:P32" si="18">(O31-N31)/N31</f>
        <v>-0.18274012249120022</v>
      </c>
    </row>
    <row r="32" spans="1:16" ht="20.100000000000001" customHeight="1" thickBot="1" x14ac:dyDescent="0.3">
      <c r="A32" s="8" t="s">
        <v>17</v>
      </c>
      <c r="B32" s="19">
        <f>B33-SUM(B7:B31)</f>
        <v>55833.029999999795</v>
      </c>
      <c r="C32" s="140">
        <f>C33-SUM(C7:C31)</f>
        <v>52749.339999999618</v>
      </c>
      <c r="D32" s="247">
        <f t="shared" si="2"/>
        <v>7.4519935076277966E-2</v>
      </c>
      <c r="E32" s="215">
        <f t="shared" si="3"/>
        <v>7.0897746590084368E-2</v>
      </c>
      <c r="F32" s="52">
        <f t="shared" si="16"/>
        <v>-5.5230568715331912E-2</v>
      </c>
      <c r="H32" s="19">
        <f>H33-SUM(H7:H31)</f>
        <v>13954.459999999934</v>
      </c>
      <c r="I32" s="140">
        <f>I33-SUM(I7:I31)</f>
        <v>13568.202999999892</v>
      </c>
      <c r="J32" s="247">
        <f t="shared" si="5"/>
        <v>7.337171531484607E-2</v>
      </c>
      <c r="K32" s="215">
        <f t="shared" si="6"/>
        <v>7.1021227680284682E-2</v>
      </c>
      <c r="L32" s="52">
        <f t="shared" si="17"/>
        <v>-2.7679824228242673E-2</v>
      </c>
      <c r="N32" s="27">
        <f t="shared" si="0"/>
        <v>2.4993198470511064</v>
      </c>
      <c r="O32" s="152">
        <f t="shared" si="1"/>
        <v>2.5722033678525631</v>
      </c>
      <c r="P32" s="52">
        <f t="shared" si="18"/>
        <v>2.9161341989681854E-2</v>
      </c>
    </row>
    <row r="33" spans="1:16" ht="26.25" customHeight="1" thickBot="1" x14ac:dyDescent="0.3">
      <c r="A33" s="12" t="s">
        <v>18</v>
      </c>
      <c r="B33" s="17">
        <v>749236.1599999998</v>
      </c>
      <c r="C33" s="145">
        <v>744019.97999999975</v>
      </c>
      <c r="D33" s="243">
        <f>SUM(D7:D32)</f>
        <v>0.99999999999999989</v>
      </c>
      <c r="E33" s="244">
        <f>SUM(E7:E32)</f>
        <v>0.99999999999999989</v>
      </c>
      <c r="F33" s="57">
        <f t="shared" si="4"/>
        <v>-6.961997135856407E-3</v>
      </c>
      <c r="G33" s="1"/>
      <c r="H33" s="17">
        <v>190188.54799999995</v>
      </c>
      <c r="I33" s="145">
        <v>191044.33199999994</v>
      </c>
      <c r="J33" s="243">
        <f>SUM(J7:J32)</f>
        <v>0.99999999999999978</v>
      </c>
      <c r="K33" s="244">
        <f>SUM(K7:K32)</f>
        <v>0.99999999999999978</v>
      </c>
      <c r="L33" s="57">
        <f t="shared" si="7"/>
        <v>4.4996610416310938E-3</v>
      </c>
      <c r="N33" s="29">
        <f t="shared" si="0"/>
        <v>2.5384325817910334</v>
      </c>
      <c r="O33" s="146">
        <f t="shared" si="1"/>
        <v>2.5677312052829548</v>
      </c>
      <c r="P33" s="57">
        <f t="shared" si="8"/>
        <v>1.154201364341508E-2</v>
      </c>
    </row>
    <row r="35" spans="1:16" ht="15.75" thickBot="1" x14ac:dyDescent="0.3"/>
    <row r="36" spans="1:16" x14ac:dyDescent="0.25">
      <c r="A36" s="354" t="s">
        <v>2</v>
      </c>
      <c r="B36" s="342" t="s">
        <v>1</v>
      </c>
      <c r="C36" s="340"/>
      <c r="D36" s="342" t="s">
        <v>104</v>
      </c>
      <c r="E36" s="340"/>
      <c r="F36" s="130" t="s">
        <v>0</v>
      </c>
      <c r="H36" s="352" t="s">
        <v>19</v>
      </c>
      <c r="I36" s="353"/>
      <c r="J36" s="342" t="s">
        <v>104</v>
      </c>
      <c r="K36" s="343"/>
      <c r="L36" s="130" t="s">
        <v>0</v>
      </c>
      <c r="N36" s="350" t="s">
        <v>22</v>
      </c>
      <c r="O36" s="340"/>
      <c r="P36" s="130" t="s">
        <v>0</v>
      </c>
    </row>
    <row r="37" spans="1:16" x14ac:dyDescent="0.25">
      <c r="A37" s="355"/>
      <c r="B37" s="345" t="str">
        <f>B5</f>
        <v>jan-dez</v>
      </c>
      <c r="C37" s="347"/>
      <c r="D37" s="345" t="str">
        <f>B5</f>
        <v>jan-dez</v>
      </c>
      <c r="E37" s="347"/>
      <c r="F37" s="131" t="str">
        <f>F5</f>
        <v>2023/2022</v>
      </c>
      <c r="H37" s="348" t="str">
        <f>B5</f>
        <v>jan-dez</v>
      </c>
      <c r="I37" s="347"/>
      <c r="J37" s="345" t="str">
        <f>B5</f>
        <v>jan-dez</v>
      </c>
      <c r="K37" s="346"/>
      <c r="L37" s="131" t="str">
        <f>L5</f>
        <v>2023/2022</v>
      </c>
      <c r="N37" s="348" t="str">
        <f>B5</f>
        <v>jan-dez</v>
      </c>
      <c r="O37" s="346"/>
      <c r="P37" s="131" t="str">
        <f>P5</f>
        <v>2023/2022</v>
      </c>
    </row>
    <row r="38" spans="1:16" ht="19.5" customHeight="1" thickBot="1" x14ac:dyDescent="0.3">
      <c r="A38" s="356"/>
      <c r="B38" s="99">
        <f>B6</f>
        <v>2022</v>
      </c>
      <c r="C38" s="134">
        <f>C6</f>
        <v>2023</v>
      </c>
      <c r="D38" s="99">
        <f>B6</f>
        <v>2022</v>
      </c>
      <c r="E38" s="134">
        <f>C6</f>
        <v>2023</v>
      </c>
      <c r="F38" s="132" t="s">
        <v>1</v>
      </c>
      <c r="H38" s="25">
        <f>B6</f>
        <v>2022</v>
      </c>
      <c r="I38" s="134">
        <f>C6</f>
        <v>2023</v>
      </c>
      <c r="J38" s="99">
        <f>B6</f>
        <v>2022</v>
      </c>
      <c r="K38" s="134">
        <f>C6</f>
        <v>2023</v>
      </c>
      <c r="L38" s="259">
        <v>1000</v>
      </c>
      <c r="N38" s="25">
        <f>B6</f>
        <v>2022</v>
      </c>
      <c r="O38" s="134">
        <f>C6</f>
        <v>2023</v>
      </c>
      <c r="P38" s="132"/>
    </row>
    <row r="39" spans="1:16" ht="20.100000000000001" customHeight="1" x14ac:dyDescent="0.25">
      <c r="A39" s="38" t="s">
        <v>169</v>
      </c>
      <c r="B39" s="39">
        <v>66230.129999999976</v>
      </c>
      <c r="C39" s="147">
        <v>75201.039999999994</v>
      </c>
      <c r="D39" s="247">
        <f t="shared" ref="D39:D61" si="19">B39/$B$62</f>
        <v>0.22954332958895043</v>
      </c>
      <c r="E39" s="246">
        <f t="shared" ref="E39:E61" si="20">C39/$C$62</f>
        <v>0.25971512821772069</v>
      </c>
      <c r="F39" s="52">
        <f>(C39-B39)/B39</f>
        <v>0.13545058721763073</v>
      </c>
      <c r="H39" s="39">
        <v>16081.511999999999</v>
      </c>
      <c r="I39" s="147">
        <v>18336.653000000002</v>
      </c>
      <c r="J39" s="247">
        <f t="shared" ref="J39:J61" si="21">H39/$H$62</f>
        <v>0.23572186742999754</v>
      </c>
      <c r="K39" s="246">
        <f t="shared" ref="K39:K61" si="22">I39/$I$62</f>
        <v>0.26572315409918873</v>
      </c>
      <c r="L39" s="52">
        <f>(I39-H39)/H39</f>
        <v>0.14023190107994843</v>
      </c>
      <c r="N39" s="27">
        <f t="shared" ref="N39:N62" si="23">(H39/B39)*10</f>
        <v>2.4281262923687459</v>
      </c>
      <c r="O39" s="151">
        <f t="shared" ref="O39:O62" si="24">(I39/C39)*10</f>
        <v>2.4383509855714767</v>
      </c>
      <c r="P39" s="61">
        <f t="shared" si="8"/>
        <v>4.2109396182832557E-3</v>
      </c>
    </row>
    <row r="40" spans="1:16" ht="20.100000000000001" customHeight="1" x14ac:dyDescent="0.25">
      <c r="A40" s="38" t="s">
        <v>171</v>
      </c>
      <c r="B40" s="19">
        <v>64848.479999999981</v>
      </c>
      <c r="C40" s="140">
        <v>57585.179999999993</v>
      </c>
      <c r="D40" s="247">
        <f t="shared" si="19"/>
        <v>0.22475474558154215</v>
      </c>
      <c r="E40" s="215">
        <f t="shared" si="20"/>
        <v>0.19887680286257375</v>
      </c>
      <c r="F40" s="52">
        <f t="shared" ref="F40:F62" si="25">(C40-B40)/B40</f>
        <v>-0.11200416725264788</v>
      </c>
      <c r="H40" s="19">
        <v>14840.998</v>
      </c>
      <c r="I40" s="140">
        <v>13423.351999999999</v>
      </c>
      <c r="J40" s="247">
        <f t="shared" si="21"/>
        <v>0.21753848537904014</v>
      </c>
      <c r="K40" s="215">
        <f t="shared" si="22"/>
        <v>0.19452270989823783</v>
      </c>
      <c r="L40" s="52">
        <f t="shared" ref="L40:L62" si="26">(I40-H40)/H40</f>
        <v>-9.5522282261610761E-2</v>
      </c>
      <c r="N40" s="27">
        <f t="shared" si="23"/>
        <v>2.2885652832572183</v>
      </c>
      <c r="O40" s="152">
        <f t="shared" si="24"/>
        <v>2.3310428134460985</v>
      </c>
      <c r="P40" s="52">
        <f t="shared" si="8"/>
        <v>1.8560768399153445E-2</v>
      </c>
    </row>
    <row r="41" spans="1:16" ht="20.100000000000001" customHeight="1" x14ac:dyDescent="0.25">
      <c r="A41" s="38" t="s">
        <v>164</v>
      </c>
      <c r="B41" s="19">
        <v>20107.16</v>
      </c>
      <c r="C41" s="140">
        <v>37433.78</v>
      </c>
      <c r="D41" s="247">
        <f t="shared" si="19"/>
        <v>6.9688289226938899E-2</v>
      </c>
      <c r="E41" s="215">
        <f t="shared" si="20"/>
        <v>0.12928170903452862</v>
      </c>
      <c r="F41" s="52">
        <f t="shared" si="25"/>
        <v>0.86171393672701657</v>
      </c>
      <c r="H41" s="19">
        <v>4843.4950000000008</v>
      </c>
      <c r="I41" s="140">
        <v>8923.3450000000012</v>
      </c>
      <c r="J41" s="247">
        <f t="shared" si="21"/>
        <v>7.099566796255577E-2</v>
      </c>
      <c r="K41" s="215">
        <f t="shared" si="22"/>
        <v>0.12931146041293498</v>
      </c>
      <c r="L41" s="52">
        <f t="shared" si="26"/>
        <v>0.84233595781558557</v>
      </c>
      <c r="N41" s="27">
        <f t="shared" si="23"/>
        <v>2.4088409302954772</v>
      </c>
      <c r="O41" s="152">
        <f t="shared" si="24"/>
        <v>2.38376808326597</v>
      </c>
      <c r="P41" s="52">
        <f t="shared" si="8"/>
        <v>-1.0408676934276294E-2</v>
      </c>
    </row>
    <row r="42" spans="1:16" ht="20.100000000000001" customHeight="1" x14ac:dyDescent="0.25">
      <c r="A42" s="38" t="s">
        <v>177</v>
      </c>
      <c r="B42" s="19">
        <v>26380.63</v>
      </c>
      <c r="C42" s="140">
        <v>32043.579999999994</v>
      </c>
      <c r="D42" s="247">
        <f t="shared" si="19"/>
        <v>9.1431160513412185E-2</v>
      </c>
      <c r="E42" s="215">
        <f t="shared" si="20"/>
        <v>0.11066605579197826</v>
      </c>
      <c r="F42" s="52">
        <f t="shared" si="25"/>
        <v>0.21466318279737798</v>
      </c>
      <c r="H42" s="19">
        <v>5169.2109999999993</v>
      </c>
      <c r="I42" s="140">
        <v>6519.7409999999991</v>
      </c>
      <c r="J42" s="247">
        <f t="shared" si="21"/>
        <v>7.5769994143565916E-2</v>
      </c>
      <c r="K42" s="215">
        <f t="shared" si="22"/>
        <v>9.4479954571305813E-2</v>
      </c>
      <c r="L42" s="52">
        <f t="shared" si="26"/>
        <v>0.26126424322783492</v>
      </c>
      <c r="N42" s="27">
        <f t="shared" si="23"/>
        <v>1.9594721581705967</v>
      </c>
      <c r="O42" s="152">
        <f t="shared" si="24"/>
        <v>2.0346481260832903</v>
      </c>
      <c r="P42" s="52">
        <f t="shared" si="8"/>
        <v>3.8365417747440393E-2</v>
      </c>
    </row>
    <row r="43" spans="1:16" ht="20.100000000000001" customHeight="1" x14ac:dyDescent="0.25">
      <c r="A43" s="38" t="s">
        <v>165</v>
      </c>
      <c r="B43" s="19">
        <v>24486.999999999996</v>
      </c>
      <c r="C43" s="140">
        <v>20665.600000000002</v>
      </c>
      <c r="D43" s="247">
        <f t="shared" si="19"/>
        <v>8.4868133455945668E-2</v>
      </c>
      <c r="E43" s="215">
        <f t="shared" si="20"/>
        <v>7.137094053082417E-2</v>
      </c>
      <c r="F43" s="52">
        <f t="shared" si="25"/>
        <v>-0.15605831665781822</v>
      </c>
      <c r="H43" s="19">
        <v>6519.8320000000012</v>
      </c>
      <c r="I43" s="140">
        <v>5566.0319999999992</v>
      </c>
      <c r="J43" s="247">
        <f t="shared" si="21"/>
        <v>9.5567318195568685E-2</v>
      </c>
      <c r="K43" s="215">
        <f t="shared" si="22"/>
        <v>8.065940817318272E-2</v>
      </c>
      <c r="L43" s="52">
        <f t="shared" si="26"/>
        <v>-0.14629211304831197</v>
      </c>
      <c r="N43" s="27">
        <f t="shared" si="23"/>
        <v>2.6625687099277178</v>
      </c>
      <c r="O43" s="152">
        <f t="shared" si="24"/>
        <v>2.6933803034995347</v>
      </c>
      <c r="P43" s="52">
        <f t="shared" ref="P43:P50" si="27">(O43-N43)/N43</f>
        <v>1.1572130873818243E-2</v>
      </c>
    </row>
    <row r="44" spans="1:16" ht="20.100000000000001" customHeight="1" x14ac:dyDescent="0.25">
      <c r="A44" s="38" t="s">
        <v>160</v>
      </c>
      <c r="B44" s="19">
        <v>23119.669999999995</v>
      </c>
      <c r="C44" s="140">
        <v>19173.979999999996</v>
      </c>
      <c r="D44" s="247">
        <f t="shared" si="19"/>
        <v>8.0129180341300413E-2</v>
      </c>
      <c r="E44" s="215">
        <f t="shared" si="20"/>
        <v>6.6219465503987857E-2</v>
      </c>
      <c r="F44" s="52">
        <f t="shared" ref="F44:F55" si="28">(C44-B44)/B44</f>
        <v>-0.17066376812471803</v>
      </c>
      <c r="H44" s="19">
        <v>4294.5280000000021</v>
      </c>
      <c r="I44" s="140">
        <v>3706.3549999999991</v>
      </c>
      <c r="J44" s="247">
        <f t="shared" si="21"/>
        <v>6.2948941610118062E-2</v>
      </c>
      <c r="K44" s="215">
        <f t="shared" si="22"/>
        <v>5.3710147692236872E-2</v>
      </c>
      <c r="L44" s="52">
        <f t="shared" ref="L44:L55" si="29">(I44-H44)/H44</f>
        <v>-0.13695870652141579</v>
      </c>
      <c r="N44" s="27">
        <f t="shared" si="23"/>
        <v>1.8575213227524454</v>
      </c>
      <c r="O44" s="152">
        <f t="shared" si="24"/>
        <v>1.9330128643088185</v>
      </c>
      <c r="P44" s="52">
        <f t="shared" si="27"/>
        <v>4.0641009409523705E-2</v>
      </c>
    </row>
    <row r="45" spans="1:16" ht="20.100000000000001" customHeight="1" x14ac:dyDescent="0.25">
      <c r="A45" s="38" t="s">
        <v>168</v>
      </c>
      <c r="B45" s="19">
        <v>20291.840000000004</v>
      </c>
      <c r="C45" s="140">
        <v>10118.910000000002</v>
      </c>
      <c r="D45" s="247">
        <f t="shared" si="19"/>
        <v>7.032836138304803E-2</v>
      </c>
      <c r="E45" s="215">
        <f t="shared" si="20"/>
        <v>3.494677743916276E-2</v>
      </c>
      <c r="F45" s="52">
        <f t="shared" si="28"/>
        <v>-0.50133107692550305</v>
      </c>
      <c r="H45" s="19">
        <v>5139.5380000000014</v>
      </c>
      <c r="I45" s="140">
        <v>2661.8010000000004</v>
      </c>
      <c r="J45" s="247">
        <f t="shared" si="21"/>
        <v>7.5335049035652565E-2</v>
      </c>
      <c r="K45" s="215">
        <f t="shared" si="22"/>
        <v>3.8573133128732638E-2</v>
      </c>
      <c r="L45" s="52">
        <f t="shared" si="29"/>
        <v>-0.48209333212440503</v>
      </c>
      <c r="N45" s="27">
        <f t="shared" si="23"/>
        <v>2.5328102330789126</v>
      </c>
      <c r="O45" s="152">
        <f t="shared" si="24"/>
        <v>2.6305214692096284</v>
      </c>
      <c r="P45" s="52">
        <f t="shared" si="27"/>
        <v>3.8578190681082675E-2</v>
      </c>
    </row>
    <row r="46" spans="1:16" ht="20.100000000000001" customHeight="1" x14ac:dyDescent="0.25">
      <c r="A46" s="38" t="s">
        <v>172</v>
      </c>
      <c r="B46" s="19">
        <v>6259.41</v>
      </c>
      <c r="C46" s="140">
        <v>8557.630000000001</v>
      </c>
      <c r="D46" s="247">
        <f t="shared" si="19"/>
        <v>2.1694141513271568E-2</v>
      </c>
      <c r="E46" s="215">
        <f t="shared" si="20"/>
        <v>2.9554723880013008E-2</v>
      </c>
      <c r="F46" s="52">
        <f t="shared" si="28"/>
        <v>0.36716240029012337</v>
      </c>
      <c r="H46" s="19">
        <v>1583.71</v>
      </c>
      <c r="I46" s="140">
        <v>2278.1509999999998</v>
      </c>
      <c r="J46" s="247">
        <f t="shared" si="21"/>
        <v>2.3213929055151121E-2</v>
      </c>
      <c r="K46" s="215">
        <f t="shared" si="22"/>
        <v>3.3013520473677546E-2</v>
      </c>
      <c r="L46" s="52">
        <f t="shared" si="29"/>
        <v>0.43849000132600019</v>
      </c>
      <c r="N46" s="27">
        <f t="shared" si="23"/>
        <v>2.5301266413288155</v>
      </c>
      <c r="O46" s="152">
        <f t="shared" si="24"/>
        <v>2.6621284163956602</v>
      </c>
      <c r="P46" s="52">
        <f t="shared" si="27"/>
        <v>5.217200313637968E-2</v>
      </c>
    </row>
    <row r="47" spans="1:16" ht="20.100000000000001" customHeight="1" x14ac:dyDescent="0.25">
      <c r="A47" s="38" t="s">
        <v>178</v>
      </c>
      <c r="B47" s="19">
        <v>9999.7999999999993</v>
      </c>
      <c r="C47" s="140">
        <v>6501.1400000000012</v>
      </c>
      <c r="D47" s="247">
        <f t="shared" si="19"/>
        <v>3.4657751498050622E-2</v>
      </c>
      <c r="E47" s="215">
        <f t="shared" si="20"/>
        <v>2.2452407688262729E-2</v>
      </c>
      <c r="F47" s="52">
        <f t="shared" si="28"/>
        <v>-0.34987299745994904</v>
      </c>
      <c r="H47" s="19">
        <v>2925.9990000000007</v>
      </c>
      <c r="I47" s="140">
        <v>1972.7299999999996</v>
      </c>
      <c r="J47" s="247">
        <f t="shared" si="21"/>
        <v>4.288912313582862E-2</v>
      </c>
      <c r="K47" s="215">
        <f t="shared" si="22"/>
        <v>2.8587552907615825E-2</v>
      </c>
      <c r="L47" s="52">
        <f t="shared" si="29"/>
        <v>-0.32579266089974773</v>
      </c>
      <c r="N47" s="27">
        <f t="shared" si="23"/>
        <v>2.9260575211504243</v>
      </c>
      <c r="O47" s="152">
        <f t="shared" si="24"/>
        <v>3.0344370371965517</v>
      </c>
      <c r="P47" s="52">
        <f t="shared" si="27"/>
        <v>3.7039434550663351E-2</v>
      </c>
    </row>
    <row r="48" spans="1:16" ht="20.100000000000001" customHeight="1" x14ac:dyDescent="0.25">
      <c r="A48" s="38" t="s">
        <v>181</v>
      </c>
      <c r="B48" s="19">
        <v>4308.5300000000016</v>
      </c>
      <c r="C48" s="140">
        <v>5023.29</v>
      </c>
      <c r="D48" s="247">
        <f t="shared" si="19"/>
        <v>1.4932694860086812E-2</v>
      </c>
      <c r="E48" s="215">
        <f t="shared" si="20"/>
        <v>1.7348488882930266E-2</v>
      </c>
      <c r="F48" s="52">
        <f t="shared" si="28"/>
        <v>0.1658941680805282</v>
      </c>
      <c r="H48" s="19">
        <v>1105.1200000000001</v>
      </c>
      <c r="I48" s="140">
        <v>1390.1309999999996</v>
      </c>
      <c r="J48" s="247">
        <f t="shared" si="21"/>
        <v>1.6198784674863839E-2</v>
      </c>
      <c r="K48" s="215">
        <f t="shared" si="22"/>
        <v>2.0144897431993679E-2</v>
      </c>
      <c r="L48" s="52">
        <f t="shared" si="29"/>
        <v>0.25790049949326721</v>
      </c>
      <c r="N48" s="27">
        <f t="shared" si="23"/>
        <v>2.5649583500637103</v>
      </c>
      <c r="O48" s="152">
        <f t="shared" si="24"/>
        <v>2.7673715831656138</v>
      </c>
      <c r="P48" s="52">
        <f t="shared" si="27"/>
        <v>7.8914822572801552E-2</v>
      </c>
    </row>
    <row r="49" spans="1:16" ht="20.100000000000001" customHeight="1" x14ac:dyDescent="0.25">
      <c r="A49" s="38" t="s">
        <v>173</v>
      </c>
      <c r="B49" s="19">
        <v>7127.31</v>
      </c>
      <c r="C49" s="140">
        <v>5866.159999999998</v>
      </c>
      <c r="D49" s="247">
        <f t="shared" si="19"/>
        <v>2.4702147925915637E-2</v>
      </c>
      <c r="E49" s="215">
        <f t="shared" si="20"/>
        <v>2.025943386614951E-2</v>
      </c>
      <c r="F49" s="52">
        <f t="shared" si="28"/>
        <v>-0.17694614097043657</v>
      </c>
      <c r="H49" s="19">
        <v>2026.1119999999999</v>
      </c>
      <c r="I49" s="140">
        <v>1362.8620000000003</v>
      </c>
      <c r="J49" s="247">
        <f t="shared" si="21"/>
        <v>2.9698631836504376E-2</v>
      </c>
      <c r="K49" s="215">
        <f t="shared" si="22"/>
        <v>1.9749732366202741E-2</v>
      </c>
      <c r="L49" s="52">
        <f t="shared" si="29"/>
        <v>-0.32735110398635398</v>
      </c>
      <c r="N49" s="27">
        <f t="shared" ref="N49" si="30">(H49/B49)*10</f>
        <v>2.8427443172809936</v>
      </c>
      <c r="O49" s="152">
        <f t="shared" ref="O49" si="31">(I49/C49)*10</f>
        <v>2.3232608725299015</v>
      </c>
      <c r="P49" s="52">
        <f t="shared" ref="P49" si="32">(O49-N49)/N49</f>
        <v>-0.18274012249120022</v>
      </c>
    </row>
    <row r="50" spans="1:16" ht="20.100000000000001" customHeight="1" x14ac:dyDescent="0.25">
      <c r="A50" s="38" t="s">
        <v>185</v>
      </c>
      <c r="B50" s="19">
        <v>7755.3199999999988</v>
      </c>
      <c r="C50" s="140">
        <v>4345.5899999999992</v>
      </c>
      <c r="D50" s="247">
        <f t="shared" si="19"/>
        <v>2.687873290944438E-2</v>
      </c>
      <c r="E50" s="215">
        <f t="shared" si="20"/>
        <v>1.5007976804996907E-2</v>
      </c>
      <c r="F50" s="52">
        <f t="shared" si="28"/>
        <v>-0.43966335367205994</v>
      </c>
      <c r="H50" s="19">
        <v>1901.9479999999999</v>
      </c>
      <c r="I50" s="140">
        <v>1163.6099999999997</v>
      </c>
      <c r="J50" s="247">
        <f t="shared" si="21"/>
        <v>2.787864314715861E-2</v>
      </c>
      <c r="K50" s="215">
        <f t="shared" si="22"/>
        <v>1.6862298661667257E-2</v>
      </c>
      <c r="L50" s="52">
        <f t="shared" si="29"/>
        <v>-0.38820093924755056</v>
      </c>
      <c r="N50" s="27">
        <f t="shared" si="23"/>
        <v>2.4524429681818418</v>
      </c>
      <c r="O50" s="152">
        <f t="shared" si="24"/>
        <v>2.6776801308913174</v>
      </c>
      <c r="P50" s="52">
        <f t="shared" si="27"/>
        <v>9.184195744068975E-2</v>
      </c>
    </row>
    <row r="51" spans="1:16" ht="20.100000000000001" customHeight="1" x14ac:dyDescent="0.25">
      <c r="A51" s="38" t="s">
        <v>189</v>
      </c>
      <c r="B51" s="19">
        <v>1663.97</v>
      </c>
      <c r="C51" s="140">
        <v>2395.6</v>
      </c>
      <c r="D51" s="247">
        <f t="shared" si="19"/>
        <v>5.7670612172454746E-3</v>
      </c>
      <c r="E51" s="215">
        <f t="shared" si="20"/>
        <v>8.2734701695398316E-3</v>
      </c>
      <c r="F51" s="52">
        <f t="shared" si="28"/>
        <v>0.43968941747747847</v>
      </c>
      <c r="H51" s="19">
        <v>324.452</v>
      </c>
      <c r="I51" s="140">
        <v>497.77300000000008</v>
      </c>
      <c r="J51" s="247">
        <f t="shared" si="21"/>
        <v>4.7557985425373912E-3</v>
      </c>
      <c r="K51" s="215">
        <f t="shared" si="22"/>
        <v>7.2134108435937287E-3</v>
      </c>
      <c r="L51" s="52">
        <f t="shared" si="29"/>
        <v>0.53419612146018547</v>
      </c>
      <c r="N51" s="27">
        <f t="shared" ref="N51" si="33">(H51/B51)*10</f>
        <v>1.9498668846193139</v>
      </c>
      <c r="O51" s="152">
        <f t="shared" ref="O51" si="34">(I51/C51)*10</f>
        <v>2.0778635832359331</v>
      </c>
      <c r="P51" s="52">
        <f t="shared" ref="P51" si="35">(O51-N51)/N51</f>
        <v>6.5643813752757227E-2</v>
      </c>
    </row>
    <row r="52" spans="1:16" ht="20.100000000000001" customHeight="1" x14ac:dyDescent="0.25">
      <c r="A52" s="38" t="s">
        <v>190</v>
      </c>
      <c r="B52" s="19">
        <v>2228.8500000000004</v>
      </c>
      <c r="C52" s="140">
        <v>1455.0800000000002</v>
      </c>
      <c r="D52" s="247">
        <f t="shared" si="19"/>
        <v>7.7248474395918056E-3</v>
      </c>
      <c r="E52" s="215">
        <f t="shared" si="20"/>
        <v>5.0252800861137169E-3</v>
      </c>
      <c r="F52" s="52">
        <f t="shared" si="28"/>
        <v>-0.34716109204298184</v>
      </c>
      <c r="H52" s="19">
        <v>532.67699999999991</v>
      </c>
      <c r="I52" s="140">
        <v>368.76900000000006</v>
      </c>
      <c r="J52" s="247">
        <f t="shared" si="21"/>
        <v>7.8079484800315279E-3</v>
      </c>
      <c r="K52" s="215">
        <f t="shared" si="22"/>
        <v>5.3439666341509404E-3</v>
      </c>
      <c r="L52" s="52">
        <f t="shared" si="29"/>
        <v>-0.30770617090657165</v>
      </c>
      <c r="N52" s="27">
        <f t="shared" ref="N52:N53" si="36">(H52/B52)*10</f>
        <v>2.3899185678713231</v>
      </c>
      <c r="O52" s="152">
        <f t="shared" ref="O52:O53" si="37">(I52/C52)*10</f>
        <v>2.5343554993539872</v>
      </c>
      <c r="P52" s="52">
        <f t="shared" ref="P52:P53" si="38">(O52-N52)/N52</f>
        <v>6.0435921719003451E-2</v>
      </c>
    </row>
    <row r="53" spans="1:16" ht="20.100000000000001" customHeight="1" x14ac:dyDescent="0.25">
      <c r="A53" s="38" t="s">
        <v>191</v>
      </c>
      <c r="B53" s="19">
        <v>1974.26</v>
      </c>
      <c r="C53" s="140">
        <v>1031.6400000000001</v>
      </c>
      <c r="D53" s="247">
        <f t="shared" si="19"/>
        <v>6.8424780968160785E-3</v>
      </c>
      <c r="E53" s="215">
        <f t="shared" si="20"/>
        <v>3.5628831047353786E-3</v>
      </c>
      <c r="F53" s="52">
        <f t="shared" si="28"/>
        <v>-0.47745484384022363</v>
      </c>
      <c r="H53" s="19">
        <v>437.96300000000002</v>
      </c>
      <c r="I53" s="140">
        <v>256.27800000000002</v>
      </c>
      <c r="J53" s="247">
        <f t="shared" si="21"/>
        <v>6.4196361775711152E-3</v>
      </c>
      <c r="K53" s="215">
        <f t="shared" si="22"/>
        <v>3.713818355303549E-3</v>
      </c>
      <c r="L53" s="52">
        <f t="shared" si="29"/>
        <v>-0.4148409797174647</v>
      </c>
      <c r="N53" s="27">
        <f t="shared" si="36"/>
        <v>2.2183653622116641</v>
      </c>
      <c r="O53" s="152">
        <f t="shared" si="37"/>
        <v>2.4841805280911946</v>
      </c>
      <c r="P53" s="52">
        <f t="shared" si="38"/>
        <v>0.11982479099588819</v>
      </c>
    </row>
    <row r="54" spans="1:16" ht="20.100000000000001" customHeight="1" x14ac:dyDescent="0.25">
      <c r="A54" s="38" t="s">
        <v>188</v>
      </c>
      <c r="B54" s="19">
        <v>942.27999999999975</v>
      </c>
      <c r="C54" s="140">
        <v>848.15</v>
      </c>
      <c r="D54" s="247">
        <f t="shared" si="19"/>
        <v>3.2657959240767948E-3</v>
      </c>
      <c r="E54" s="215">
        <f t="shared" si="20"/>
        <v>2.9291800485453366E-3</v>
      </c>
      <c r="F54" s="52">
        <f t="shared" si="28"/>
        <v>-9.9895996943583434E-2</v>
      </c>
      <c r="H54" s="19">
        <v>216.07899999999998</v>
      </c>
      <c r="I54" s="140">
        <v>202.07300000000001</v>
      </c>
      <c r="J54" s="247">
        <f t="shared" si="21"/>
        <v>3.1672734126247854E-3</v>
      </c>
      <c r="K54" s="215">
        <f t="shared" si="22"/>
        <v>2.9283138486770385E-3</v>
      </c>
      <c r="L54" s="52">
        <f t="shared" si="29"/>
        <v>-6.4818885685327926E-2</v>
      </c>
      <c r="N54" s="27">
        <f t="shared" ref="N54" si="39">(H54/B54)*10</f>
        <v>2.2931506558560093</v>
      </c>
      <c r="O54" s="152">
        <f t="shared" ref="O54" si="40">(I54/C54)*10</f>
        <v>2.3825148853386784</v>
      </c>
      <c r="P54" s="52">
        <f t="shared" ref="P54" si="41">(O54-N54)/N54</f>
        <v>3.8970064724905898E-2</v>
      </c>
    </row>
    <row r="55" spans="1:16" ht="20.100000000000001" customHeight="1" x14ac:dyDescent="0.25">
      <c r="A55" s="38" t="s">
        <v>183</v>
      </c>
      <c r="B55" s="19">
        <v>39.890000000000008</v>
      </c>
      <c r="C55" s="140">
        <v>404.55</v>
      </c>
      <c r="D55" s="247">
        <f t="shared" si="19"/>
        <v>1.3825253577643949E-4</v>
      </c>
      <c r="E55" s="215">
        <f t="shared" si="20"/>
        <v>1.3971582722855816E-3</v>
      </c>
      <c r="F55" s="52">
        <f t="shared" si="28"/>
        <v>9.1416395086487832</v>
      </c>
      <c r="H55" s="19">
        <v>20.826999999999995</v>
      </c>
      <c r="I55" s="140">
        <v>105.16799999999999</v>
      </c>
      <c r="J55" s="247">
        <f t="shared" si="21"/>
        <v>3.0528095448764751E-4</v>
      </c>
      <c r="K55" s="215">
        <f t="shared" si="22"/>
        <v>1.5240280039276238E-3</v>
      </c>
      <c r="L55" s="52">
        <f t="shared" si="29"/>
        <v>4.0495990781197495</v>
      </c>
      <c r="N55" s="27">
        <f t="shared" ref="N55" si="42">(H55/B55)*10</f>
        <v>5.2211080471296043</v>
      </c>
      <c r="O55" s="152">
        <f t="shared" ref="O55" si="43">(I55/C55)*10</f>
        <v>2.5996292176492397</v>
      </c>
      <c r="P55" s="52">
        <f t="shared" ref="P55" si="44">(O55-N55)/N55</f>
        <v>-0.50209243053714792</v>
      </c>
    </row>
    <row r="56" spans="1:16" ht="20.100000000000001" customHeight="1" x14ac:dyDescent="0.25">
      <c r="A56" s="38" t="s">
        <v>187</v>
      </c>
      <c r="B56" s="19">
        <v>274.91999999999996</v>
      </c>
      <c r="C56" s="140">
        <v>211.79</v>
      </c>
      <c r="D56" s="247">
        <f t="shared" si="19"/>
        <v>9.5282996078362321E-4</v>
      </c>
      <c r="E56" s="215">
        <f t="shared" si="20"/>
        <v>7.3144024344917388E-4</v>
      </c>
      <c r="F56" s="52">
        <f t="shared" ref="F56:F59" si="45">(C56-B56)/B56</f>
        <v>-0.22963043794558408</v>
      </c>
      <c r="H56" s="19">
        <v>99.284999999999997</v>
      </c>
      <c r="I56" s="140">
        <v>83.86399999999999</v>
      </c>
      <c r="J56" s="247">
        <f t="shared" si="21"/>
        <v>1.4553137545640798E-3</v>
      </c>
      <c r="K56" s="215">
        <f t="shared" si="22"/>
        <v>1.2153039377128618E-3</v>
      </c>
      <c r="L56" s="52">
        <f t="shared" ref="L56:L59" si="46">(I56-H56)/H56</f>
        <v>-0.15532054187440206</v>
      </c>
      <c r="N56" s="27">
        <f t="shared" si="23"/>
        <v>3.6114142295940646</v>
      </c>
      <c r="O56" s="152">
        <f t="shared" si="24"/>
        <v>3.9597714717408747</v>
      </c>
      <c r="P56" s="52">
        <f t="shared" ref="P56" si="47">(O56-N56)/N56</f>
        <v>9.6460062457572673E-2</v>
      </c>
    </row>
    <row r="57" spans="1:16" ht="20.100000000000001" customHeight="1" x14ac:dyDescent="0.25">
      <c r="A57" s="38" t="s">
        <v>213</v>
      </c>
      <c r="B57" s="19">
        <v>22.25</v>
      </c>
      <c r="C57" s="140">
        <v>215.51</v>
      </c>
      <c r="D57" s="247">
        <f t="shared" si="19"/>
        <v>7.7115039383950307E-5</v>
      </c>
      <c r="E57" s="215">
        <f t="shared" si="20"/>
        <v>7.4428767583800681E-4</v>
      </c>
      <c r="F57" s="52">
        <f t="shared" si="45"/>
        <v>8.6858426966292139</v>
      </c>
      <c r="H57" s="19">
        <v>8.2750000000000004</v>
      </c>
      <c r="I57" s="140">
        <v>53.45</v>
      </c>
      <c r="J57" s="247">
        <f t="shared" si="21"/>
        <v>1.2129446864096049E-4</v>
      </c>
      <c r="K57" s="215">
        <f t="shared" si="22"/>
        <v>7.7456352512105876E-4</v>
      </c>
      <c r="L57" s="52">
        <f t="shared" si="46"/>
        <v>5.4592145015105746</v>
      </c>
      <c r="N57" s="27">
        <f t="shared" ref="N57:N59" si="48">(H57/B57)*10</f>
        <v>3.7191011235955056</v>
      </c>
      <c r="O57" s="152">
        <f t="shared" ref="O57:O59" si="49">(I57/C57)*10</f>
        <v>2.4801633334880053</v>
      </c>
      <c r="P57" s="52">
        <f t="shared" ref="P57:P59" si="50">(O57-N57)/N57</f>
        <v>-0.33312828797452426</v>
      </c>
    </row>
    <row r="58" spans="1:16" ht="20.100000000000001" customHeight="1" x14ac:dyDescent="0.25">
      <c r="A58" s="38" t="s">
        <v>186</v>
      </c>
      <c r="B58" s="19">
        <v>170.99</v>
      </c>
      <c r="C58" s="140">
        <v>211.06</v>
      </c>
      <c r="D58" s="247">
        <f t="shared" si="19"/>
        <v>5.926247453600748E-4</v>
      </c>
      <c r="E58" s="215">
        <f t="shared" si="20"/>
        <v>7.2891910752340833E-4</v>
      </c>
      <c r="F58" s="52">
        <f t="shared" si="45"/>
        <v>0.23434118954324809</v>
      </c>
      <c r="H58" s="19">
        <v>51.003999999999998</v>
      </c>
      <c r="I58" s="140">
        <v>51.024000000000001</v>
      </c>
      <c r="J58" s="247">
        <f t="shared" si="21"/>
        <v>7.4761366508320829E-4</v>
      </c>
      <c r="K58" s="215">
        <f t="shared" si="22"/>
        <v>7.3940747064128905E-4</v>
      </c>
      <c r="L58" s="52">
        <f t="shared" si="46"/>
        <v>3.9212610775631572E-4</v>
      </c>
      <c r="N58" s="27">
        <f t="shared" ref="N58" si="51">(H58/B58)*10</f>
        <v>2.9828644949997072</v>
      </c>
      <c r="O58" s="152">
        <f t="shared" ref="O58" si="52">(I58/C58)*10</f>
        <v>2.4175116080735339</v>
      </c>
      <c r="P58" s="52">
        <f t="shared" ref="P58" si="53">(O58-N58)/N58</f>
        <v>-0.1895335466541965</v>
      </c>
    </row>
    <row r="59" spans="1:16" ht="20.100000000000001" customHeight="1" x14ac:dyDescent="0.25">
      <c r="A59" s="38" t="s">
        <v>192</v>
      </c>
      <c r="B59" s="19">
        <v>39.629999999999995</v>
      </c>
      <c r="C59" s="140">
        <v>82.08</v>
      </c>
      <c r="D59" s="247">
        <f t="shared" si="19"/>
        <v>1.3735141621509889E-4</v>
      </c>
      <c r="E59" s="215">
        <f t="shared" si="20"/>
        <v>2.8347237916005567E-4</v>
      </c>
      <c r="F59" s="52">
        <f t="shared" si="45"/>
        <v>1.0711582134746407</v>
      </c>
      <c r="H59" s="19">
        <v>7.5600000000000005</v>
      </c>
      <c r="I59" s="140">
        <v>18.78</v>
      </c>
      <c r="J59" s="247">
        <f t="shared" si="21"/>
        <v>1.1081404023270832E-4</v>
      </c>
      <c r="K59" s="215">
        <f t="shared" si="22"/>
        <v>2.721478578442186E-4</v>
      </c>
      <c r="L59" s="52">
        <f t="shared" si="46"/>
        <v>1.4841269841269842</v>
      </c>
      <c r="N59" s="27">
        <f t="shared" si="48"/>
        <v>1.9076457229371691</v>
      </c>
      <c r="O59" s="152">
        <f t="shared" si="49"/>
        <v>2.2880116959064329</v>
      </c>
      <c r="P59" s="52">
        <f t="shared" si="50"/>
        <v>0.19939025805253871</v>
      </c>
    </row>
    <row r="60" spans="1:16" ht="20.100000000000001" customHeight="1" x14ac:dyDescent="0.25">
      <c r="A60" s="38" t="s">
        <v>194</v>
      </c>
      <c r="B60" s="19">
        <v>14.61</v>
      </c>
      <c r="C60" s="140">
        <v>55.040000000000013</v>
      </c>
      <c r="D60" s="247">
        <f t="shared" si="19"/>
        <v>5.0635987658405126E-5</v>
      </c>
      <c r="E60" s="215">
        <f t="shared" si="20"/>
        <v>1.9008674158101205E-4</v>
      </c>
      <c r="F60" s="52">
        <f t="shared" ref="F60:F61" si="54">(C60-B60)/B60</f>
        <v>2.7672826830937725</v>
      </c>
      <c r="H60" s="19">
        <v>9.4909999999999997</v>
      </c>
      <c r="I60" s="140">
        <v>16.279999999999998</v>
      </c>
      <c r="J60" s="247">
        <f t="shared" si="21"/>
        <v>1.3911852590590404E-4</v>
      </c>
      <c r="K60" s="215">
        <f t="shared" si="22"/>
        <v>2.3591944226325227E-4</v>
      </c>
      <c r="L60" s="52">
        <f t="shared" ref="L60:L61" si="55">(I60-H60)/H60</f>
        <v>0.71530924033294685</v>
      </c>
      <c r="N60" s="27">
        <f t="shared" ref="N60:N61" si="56">(H60/B60)*10</f>
        <v>6.4962354551676942</v>
      </c>
      <c r="O60" s="152"/>
      <c r="P60" s="52">
        <f t="shared" ref="P60:P61" si="57">(O60-N60)/N60</f>
        <v>-1</v>
      </c>
    </row>
    <row r="61" spans="1:16" ht="20.100000000000001" customHeight="1" thickBot="1" x14ac:dyDescent="0.3">
      <c r="A61" s="8" t="s">
        <v>17</v>
      </c>
      <c r="B61" s="19">
        <f>B62-SUM(B39:B60)</f>
        <v>243.04000000003725</v>
      </c>
      <c r="C61" s="140">
        <f>C62-SUM(C39:C60)</f>
        <v>125.63999999995576</v>
      </c>
      <c r="D61" s="247">
        <f t="shared" si="19"/>
        <v>8.4233883918553517E-4</v>
      </c>
      <c r="E61" s="215">
        <f t="shared" si="20"/>
        <v>4.3391166810010788E-4</v>
      </c>
      <c r="F61" s="52">
        <f t="shared" si="54"/>
        <v>-0.48304805793311184</v>
      </c>
      <c r="H61" s="19">
        <f>H62-SUM(H39:H60)</f>
        <v>82.785999999992782</v>
      </c>
      <c r="I61" s="140">
        <f>I62-SUM(I39:I60)</f>
        <v>48.383999999976368</v>
      </c>
      <c r="J61" s="247">
        <f t="shared" si="21"/>
        <v>1.213472372315369E-3</v>
      </c>
      <c r="K61" s="215">
        <f t="shared" si="22"/>
        <v>7.011502637874462E-4</v>
      </c>
      <c r="L61" s="52">
        <f t="shared" si="55"/>
        <v>-0.41555335443214331</v>
      </c>
      <c r="N61" s="27">
        <f t="shared" si="56"/>
        <v>3.406270572744408</v>
      </c>
      <c r="O61" s="152">
        <f t="shared" ref="O61" si="58">(I61/C61)*10</f>
        <v>3.8510028653289878</v>
      </c>
      <c r="P61" s="52">
        <f t="shared" si="57"/>
        <v>0.13056282027128049</v>
      </c>
    </row>
    <row r="62" spans="1:16" ht="26.25" customHeight="1" thickBot="1" x14ac:dyDescent="0.3">
      <c r="A62" s="12" t="s">
        <v>18</v>
      </c>
      <c r="B62" s="17">
        <v>288529.96999999997</v>
      </c>
      <c r="C62" s="145">
        <v>289552.0199999999</v>
      </c>
      <c r="D62" s="253">
        <f>SUM(D39:D61)</f>
        <v>1</v>
      </c>
      <c r="E62" s="254">
        <f>SUM(E39:E61)</f>
        <v>1</v>
      </c>
      <c r="F62" s="57">
        <f t="shared" si="25"/>
        <v>3.5422663371847654E-3</v>
      </c>
      <c r="G62" s="1"/>
      <c r="H62" s="17">
        <v>68222.402000000002</v>
      </c>
      <c r="I62" s="145">
        <v>69006.606</v>
      </c>
      <c r="J62" s="253">
        <f>SUM(J39:J61)</f>
        <v>0.99999999999999989</v>
      </c>
      <c r="K62" s="254">
        <f>SUM(K39:K61)</f>
        <v>0.99999999999999967</v>
      </c>
      <c r="L62" s="57">
        <f t="shared" si="26"/>
        <v>1.1494816614636317E-2</v>
      </c>
      <c r="M62" s="1"/>
      <c r="N62" s="29">
        <f t="shared" si="23"/>
        <v>2.3644823447630072</v>
      </c>
      <c r="O62" s="146">
        <f t="shared" si="24"/>
        <v>2.3832196370103036</v>
      </c>
      <c r="P62" s="57">
        <f t="shared" si="8"/>
        <v>7.9244796599123729E-3</v>
      </c>
    </row>
    <row r="64" spans="1:16" ht="15.75" thickBot="1" x14ac:dyDescent="0.3"/>
    <row r="65" spans="1:16" x14ac:dyDescent="0.25">
      <c r="A65" s="354" t="s">
        <v>15</v>
      </c>
      <c r="B65" s="342" t="s">
        <v>1</v>
      </c>
      <c r="C65" s="340"/>
      <c r="D65" s="342" t="s">
        <v>104</v>
      </c>
      <c r="E65" s="340"/>
      <c r="F65" s="130" t="s">
        <v>0</v>
      </c>
      <c r="H65" s="352" t="s">
        <v>19</v>
      </c>
      <c r="I65" s="353"/>
      <c r="J65" s="342" t="s">
        <v>104</v>
      </c>
      <c r="K65" s="343"/>
      <c r="L65" s="130" t="s">
        <v>0</v>
      </c>
      <c r="N65" s="350" t="s">
        <v>22</v>
      </c>
      <c r="O65" s="340"/>
      <c r="P65" s="130" t="s">
        <v>0</v>
      </c>
    </row>
    <row r="66" spans="1:16" x14ac:dyDescent="0.25">
      <c r="A66" s="355"/>
      <c r="B66" s="345" t="str">
        <f>B5</f>
        <v>jan-dez</v>
      </c>
      <c r="C66" s="347"/>
      <c r="D66" s="345" t="str">
        <f>B5</f>
        <v>jan-dez</v>
      </c>
      <c r="E66" s="347"/>
      <c r="F66" s="131" t="str">
        <f>F37</f>
        <v>2023/2022</v>
      </c>
      <c r="H66" s="348" t="str">
        <f>B5</f>
        <v>jan-dez</v>
      </c>
      <c r="I66" s="347"/>
      <c r="J66" s="345" t="str">
        <f>B5</f>
        <v>jan-dez</v>
      </c>
      <c r="K66" s="346"/>
      <c r="L66" s="131" t="str">
        <f>L37</f>
        <v>2023/2022</v>
      </c>
      <c r="N66" s="348" t="str">
        <f>B5</f>
        <v>jan-dez</v>
      </c>
      <c r="O66" s="346"/>
      <c r="P66" s="131" t="str">
        <f>P37</f>
        <v>2023/2022</v>
      </c>
    </row>
    <row r="67" spans="1:16" ht="19.5" customHeight="1" thickBot="1" x14ac:dyDescent="0.3">
      <c r="A67" s="356"/>
      <c r="B67" s="99">
        <f>B6</f>
        <v>2022</v>
      </c>
      <c r="C67" s="134">
        <f>C6</f>
        <v>2023</v>
      </c>
      <c r="D67" s="99">
        <f>B6</f>
        <v>2022</v>
      </c>
      <c r="E67" s="134">
        <f>C6</f>
        <v>2023</v>
      </c>
      <c r="F67" s="132" t="s">
        <v>1</v>
      </c>
      <c r="H67" s="25">
        <f>B6</f>
        <v>2022</v>
      </c>
      <c r="I67" s="134">
        <f>C6</f>
        <v>2023</v>
      </c>
      <c r="J67" s="99">
        <f>B6</f>
        <v>2022</v>
      </c>
      <c r="K67" s="134">
        <f>C6</f>
        <v>2023</v>
      </c>
      <c r="L67" s="259">
        <v>1000</v>
      </c>
      <c r="N67" s="25">
        <f>B6</f>
        <v>2022</v>
      </c>
      <c r="O67" s="134">
        <f>C6</f>
        <v>2023</v>
      </c>
      <c r="P67" s="132"/>
    </row>
    <row r="68" spans="1:16" ht="20.100000000000001" customHeight="1" x14ac:dyDescent="0.25">
      <c r="A68" s="38" t="s">
        <v>163</v>
      </c>
      <c r="B68" s="39">
        <v>101924.08999999998</v>
      </c>
      <c r="C68" s="147">
        <v>109475.17</v>
      </c>
      <c r="D68" s="247">
        <f>B68/$B$96</f>
        <v>0.22123447049843195</v>
      </c>
      <c r="E68" s="246">
        <f>C68/$C$96</f>
        <v>0.24088644224776598</v>
      </c>
      <c r="F68" s="61">
        <f t="shared" ref="F68:F76" si="59">(C68-B68)/B68</f>
        <v>7.4085331544289659E-2</v>
      </c>
      <c r="H68" s="19">
        <v>25504.689000000002</v>
      </c>
      <c r="I68" s="147">
        <v>28464.74700000001</v>
      </c>
      <c r="J68" s="261">
        <f>H68/$H$96</f>
        <v>0.20911285497206739</v>
      </c>
      <c r="K68" s="246">
        <f>I68/$I$96</f>
        <v>0.23324547197806683</v>
      </c>
      <c r="L68" s="61">
        <f t="shared" ref="L68:L76" si="60">(I68-H68)/H68</f>
        <v>0.11605936461330731</v>
      </c>
      <c r="N68" s="41">
        <f t="shared" ref="N68:N96" si="61">(H68/B68)*10</f>
        <v>2.5023219731468789</v>
      </c>
      <c r="O68" s="149">
        <f t="shared" ref="O68:O96" si="62">(I68/C68)*10</f>
        <v>2.6001098696626834</v>
      </c>
      <c r="P68" s="61">
        <f t="shared" si="8"/>
        <v>3.9078862578514666E-2</v>
      </c>
    </row>
    <row r="69" spans="1:16" ht="20.100000000000001" customHeight="1" x14ac:dyDescent="0.25">
      <c r="A69" s="38" t="s">
        <v>161</v>
      </c>
      <c r="B69" s="19">
        <v>80714.820000000007</v>
      </c>
      <c r="C69" s="140">
        <v>82103.830000000045</v>
      </c>
      <c r="D69" s="247">
        <f t="shared" ref="D69:D95" si="63">B69/$B$96</f>
        <v>0.17519803673573392</v>
      </c>
      <c r="E69" s="215">
        <f t="shared" ref="E69:E95" si="64">C69/$C$96</f>
        <v>0.18065922623016167</v>
      </c>
      <c r="F69" s="52">
        <f t="shared" si="59"/>
        <v>1.7208859537815216E-2</v>
      </c>
      <c r="H69" s="19">
        <v>20926.32</v>
      </c>
      <c r="I69" s="140">
        <v>21257.876999999997</v>
      </c>
      <c r="J69" s="262">
        <f t="shared" ref="J69:J95" si="65">H69/$H$96</f>
        <v>0.1715748237219859</v>
      </c>
      <c r="K69" s="215">
        <f t="shared" ref="K69:K96" si="66">I69/$I$96</f>
        <v>0.17419102843656714</v>
      </c>
      <c r="L69" s="52">
        <f t="shared" si="60"/>
        <v>1.5844018441847255E-2</v>
      </c>
      <c r="N69" s="40">
        <f t="shared" si="61"/>
        <v>2.5926242541332556</v>
      </c>
      <c r="O69" s="143">
        <f t="shared" si="62"/>
        <v>2.5891455977145017</v>
      </c>
      <c r="P69" s="52">
        <f t="shared" si="8"/>
        <v>-1.3417510899267756E-3</v>
      </c>
    </row>
    <row r="70" spans="1:16" ht="20.100000000000001" customHeight="1" x14ac:dyDescent="0.25">
      <c r="A70" s="38" t="s">
        <v>162</v>
      </c>
      <c r="B70" s="19">
        <v>80561.099999999991</v>
      </c>
      <c r="C70" s="140">
        <v>78036.76999999996</v>
      </c>
      <c r="D70" s="247">
        <f t="shared" si="63"/>
        <v>0.17486437505864635</v>
      </c>
      <c r="E70" s="215">
        <f t="shared" si="64"/>
        <v>0.17171016852321114</v>
      </c>
      <c r="F70" s="52">
        <f t="shared" si="59"/>
        <v>-3.1334353676899039E-2</v>
      </c>
      <c r="H70" s="19">
        <v>20097.075000000001</v>
      </c>
      <c r="I70" s="140">
        <v>19752.878999999994</v>
      </c>
      <c r="J70" s="262">
        <f t="shared" si="65"/>
        <v>0.16477584689771207</v>
      </c>
      <c r="K70" s="215">
        <f t="shared" si="66"/>
        <v>0.16185879274741635</v>
      </c>
      <c r="L70" s="52">
        <f t="shared" si="60"/>
        <v>-1.7126671418602319E-2</v>
      </c>
      <c r="N70" s="40">
        <f t="shared" si="61"/>
        <v>2.4946376104596393</v>
      </c>
      <c r="O70" s="143">
        <f t="shared" si="62"/>
        <v>2.5312271381811424</v>
      </c>
      <c r="P70" s="52">
        <f t="shared" si="8"/>
        <v>1.4667271738423559E-2</v>
      </c>
    </row>
    <row r="71" spans="1:16" ht="20.100000000000001" customHeight="1" x14ac:dyDescent="0.25">
      <c r="A71" s="38" t="s">
        <v>166</v>
      </c>
      <c r="B71" s="19">
        <v>36050.17</v>
      </c>
      <c r="C71" s="140">
        <v>36447.33</v>
      </c>
      <c r="D71" s="247">
        <f t="shared" si="63"/>
        <v>7.8249806020622384E-2</v>
      </c>
      <c r="E71" s="215">
        <f t="shared" si="64"/>
        <v>8.0197798762315406E-2</v>
      </c>
      <c r="F71" s="52">
        <f t="shared" si="59"/>
        <v>1.1016868991186547E-2</v>
      </c>
      <c r="H71" s="19">
        <v>11265.650000000001</v>
      </c>
      <c r="I71" s="140">
        <v>10849.395999999997</v>
      </c>
      <c r="J71" s="262">
        <f t="shared" si="65"/>
        <v>9.2367024534824607E-2</v>
      </c>
      <c r="K71" s="215">
        <f t="shared" si="66"/>
        <v>8.8901984292955386E-2</v>
      </c>
      <c r="L71" s="52">
        <f t="shared" si="60"/>
        <v>-3.6948955453081217E-2</v>
      </c>
      <c r="N71" s="40">
        <f t="shared" si="61"/>
        <v>3.1249921983724356</v>
      </c>
      <c r="O71" s="143">
        <f t="shared" si="62"/>
        <v>2.9767327263752916</v>
      </c>
      <c r="P71" s="52">
        <f t="shared" si="8"/>
        <v>-4.744314948189654E-2</v>
      </c>
    </row>
    <row r="72" spans="1:16" ht="20.100000000000001" customHeight="1" x14ac:dyDescent="0.25">
      <c r="A72" s="38" t="s">
        <v>170</v>
      </c>
      <c r="B72" s="19">
        <v>21088.43</v>
      </c>
      <c r="C72" s="140">
        <v>20058.61</v>
      </c>
      <c r="D72" s="247">
        <f t="shared" si="63"/>
        <v>4.5774140781568398E-2</v>
      </c>
      <c r="E72" s="215">
        <f t="shared" si="64"/>
        <v>4.4136466737941228E-2</v>
      </c>
      <c r="F72" s="52">
        <f t="shared" si="59"/>
        <v>-4.8833412444643801E-2</v>
      </c>
      <c r="H72" s="19">
        <v>7249.7719999999981</v>
      </c>
      <c r="I72" s="140">
        <v>7130.0619999999999</v>
      </c>
      <c r="J72" s="262">
        <f t="shared" si="65"/>
        <v>5.9440855005781661E-2</v>
      </c>
      <c r="K72" s="215">
        <f t="shared" si="66"/>
        <v>5.8425064393612156E-2</v>
      </c>
      <c r="L72" s="52">
        <f t="shared" si="60"/>
        <v>-1.6512243419516952E-2</v>
      </c>
      <c r="N72" s="40">
        <f t="shared" si="61"/>
        <v>3.4377959857609115</v>
      </c>
      <c r="O72" s="143">
        <f t="shared" si="62"/>
        <v>3.5546142030778798</v>
      </c>
      <c r="P72" s="52">
        <f t="shared" ref="P72:P76" si="67">(O72-N72)/N72</f>
        <v>3.3980555507313527E-2</v>
      </c>
    </row>
    <row r="73" spans="1:16" ht="20.100000000000001" customHeight="1" x14ac:dyDescent="0.25">
      <c r="A73" s="38" t="s">
        <v>175</v>
      </c>
      <c r="B73" s="19">
        <v>21663.710000000003</v>
      </c>
      <c r="C73" s="140">
        <v>23279.899999999998</v>
      </c>
      <c r="D73" s="247">
        <f t="shared" si="63"/>
        <v>4.7022832491137145E-2</v>
      </c>
      <c r="E73" s="215">
        <f t="shared" si="64"/>
        <v>5.1224513164800443E-2</v>
      </c>
      <c r="F73" s="52">
        <f t="shared" si="59"/>
        <v>7.460356513265709E-2</v>
      </c>
      <c r="H73" s="19">
        <v>4937.7379999999994</v>
      </c>
      <c r="I73" s="140">
        <v>5441.5669999999991</v>
      </c>
      <c r="J73" s="262">
        <f t="shared" si="65"/>
        <v>4.0484496410995871E-2</v>
      </c>
      <c r="K73" s="215">
        <f t="shared" si="66"/>
        <v>4.4589219894182533E-2</v>
      </c>
      <c r="L73" s="52">
        <f t="shared" si="60"/>
        <v>0.10203639804299049</v>
      </c>
      <c r="N73" s="40">
        <f t="shared" ref="N73" si="68">(H73/B73)*10</f>
        <v>2.2792670322857895</v>
      </c>
      <c r="O73" s="143">
        <f t="shared" ref="O73" si="69">(I73/C73)*10</f>
        <v>2.3374529100210912</v>
      </c>
      <c r="P73" s="52">
        <f t="shared" ref="P73" si="70">(O73-N73)/N73</f>
        <v>2.5528328585944279E-2</v>
      </c>
    </row>
    <row r="74" spans="1:16" ht="20.100000000000001" customHeight="1" x14ac:dyDescent="0.25">
      <c r="A74" s="38" t="s">
        <v>167</v>
      </c>
      <c r="B74" s="19">
        <v>19945.019999999997</v>
      </c>
      <c r="C74" s="140">
        <v>16947.579999999998</v>
      </c>
      <c r="D74" s="247">
        <f t="shared" si="63"/>
        <v>4.3292277014988653E-2</v>
      </c>
      <c r="E74" s="215">
        <f t="shared" si="64"/>
        <v>3.7291033673748974E-2</v>
      </c>
      <c r="F74" s="52">
        <f t="shared" si="59"/>
        <v>-0.15028513383290662</v>
      </c>
      <c r="H74" s="19">
        <v>5477.5540000000001</v>
      </c>
      <c r="I74" s="140">
        <v>4835.0069999999996</v>
      </c>
      <c r="J74" s="262">
        <f t="shared" si="65"/>
        <v>4.4910445887172648E-2</v>
      </c>
      <c r="K74" s="215">
        <f t="shared" si="66"/>
        <v>3.9618953568505512E-2</v>
      </c>
      <c r="L74" s="52">
        <f t="shared" si="60"/>
        <v>-0.11730546152534516</v>
      </c>
      <c r="N74" s="40">
        <f t="shared" si="61"/>
        <v>2.7463266519662555</v>
      </c>
      <c r="O74" s="143">
        <f t="shared" si="62"/>
        <v>2.8529188238084728</v>
      </c>
      <c r="P74" s="52">
        <f t="shared" si="67"/>
        <v>3.881263423850248E-2</v>
      </c>
    </row>
    <row r="75" spans="1:16" ht="20.100000000000001" customHeight="1" x14ac:dyDescent="0.25">
      <c r="A75" s="38" t="s">
        <v>176</v>
      </c>
      <c r="B75" s="19">
        <v>20569.139999999996</v>
      </c>
      <c r="C75" s="140">
        <v>15496.3</v>
      </c>
      <c r="D75" s="247">
        <f t="shared" si="63"/>
        <v>4.4646979889721029E-2</v>
      </c>
      <c r="E75" s="215">
        <f t="shared" si="64"/>
        <v>3.4097673244116049E-2</v>
      </c>
      <c r="F75" s="52">
        <f t="shared" si="59"/>
        <v>-0.24662382578950784</v>
      </c>
      <c r="H75" s="19">
        <v>4688.8249999999998</v>
      </c>
      <c r="I75" s="140">
        <v>3286.9729999999995</v>
      </c>
      <c r="J75" s="262">
        <f t="shared" si="65"/>
        <v>3.8443659603706742E-2</v>
      </c>
      <c r="K75" s="215">
        <f t="shared" si="66"/>
        <v>2.6934072829249523E-2</v>
      </c>
      <c r="L75" s="52">
        <f t="shared" si="60"/>
        <v>-0.29897724909758849</v>
      </c>
      <c r="N75" s="40">
        <f t="shared" si="61"/>
        <v>2.2795435297732434</v>
      </c>
      <c r="O75" s="143">
        <f t="shared" si="62"/>
        <v>2.1211340771668077</v>
      </c>
      <c r="P75" s="52">
        <f t="shared" si="67"/>
        <v>-6.9491742771059697E-2</v>
      </c>
    </row>
    <row r="76" spans="1:16" ht="20.100000000000001" customHeight="1" x14ac:dyDescent="0.25">
      <c r="A76" s="38" t="s">
        <v>180</v>
      </c>
      <c r="B76" s="19">
        <v>9190.0799999999981</v>
      </c>
      <c r="C76" s="140">
        <v>6594.15</v>
      </c>
      <c r="D76" s="247">
        <f t="shared" si="63"/>
        <v>1.9947810989906601E-2</v>
      </c>
      <c r="E76" s="215">
        <f t="shared" si="64"/>
        <v>1.4509603713317878E-2</v>
      </c>
      <c r="F76" s="52">
        <f t="shared" si="59"/>
        <v>-0.28247088164629675</v>
      </c>
      <c r="H76" s="19">
        <v>2700.2089999999998</v>
      </c>
      <c r="I76" s="140">
        <v>2209.982</v>
      </c>
      <c r="J76" s="262">
        <f t="shared" si="65"/>
        <v>2.2139004047893745E-2</v>
      </c>
      <c r="K76" s="215">
        <f t="shared" si="66"/>
        <v>1.8109006718135662E-2</v>
      </c>
      <c r="L76" s="52">
        <f t="shared" si="60"/>
        <v>-0.18155150212446514</v>
      </c>
      <c r="N76" s="40">
        <f t="shared" si="61"/>
        <v>2.9381779048713401</v>
      </c>
      <c r="O76" s="143">
        <f t="shared" si="62"/>
        <v>3.3514281598083153</v>
      </c>
      <c r="P76" s="52">
        <f t="shared" si="67"/>
        <v>0.14064847953959106</v>
      </c>
    </row>
    <row r="77" spans="1:16" ht="20.100000000000001" customHeight="1" x14ac:dyDescent="0.25">
      <c r="A77" s="38" t="s">
        <v>203</v>
      </c>
      <c r="B77" s="19">
        <v>10267.569999999998</v>
      </c>
      <c r="C77" s="140">
        <v>9261.41</v>
      </c>
      <c r="D77" s="247">
        <f t="shared" si="63"/>
        <v>2.2286590071646309E-2</v>
      </c>
      <c r="E77" s="215">
        <f t="shared" si="64"/>
        <v>2.0378576302716701E-2</v>
      </c>
      <c r="F77" s="52">
        <f t="shared" ref="F77:F80" si="71">(C77-B77)/B77</f>
        <v>-9.7993975205428185E-2</v>
      </c>
      <c r="H77" s="19">
        <v>2173.2219999999993</v>
      </c>
      <c r="I77" s="140">
        <v>1964.0830000000001</v>
      </c>
      <c r="J77" s="262">
        <f t="shared" si="65"/>
        <v>1.7818239497376584E-2</v>
      </c>
      <c r="K77" s="215">
        <f t="shared" si="66"/>
        <v>1.6094064224041665E-2</v>
      </c>
      <c r="L77" s="52">
        <f t="shared" ref="L77:L80" si="72">(I77-H77)/H77</f>
        <v>-9.6234531032724349E-2</v>
      </c>
      <c r="N77" s="40">
        <f t="shared" si="61"/>
        <v>2.1165884430298503</v>
      </c>
      <c r="O77" s="143">
        <f t="shared" si="62"/>
        <v>2.1207170398459847</v>
      </c>
      <c r="P77" s="52">
        <f t="shared" ref="P77:P80" si="73">(O77-N77)/N77</f>
        <v>1.9505902669601776E-3</v>
      </c>
    </row>
    <row r="78" spans="1:16" ht="20.100000000000001" customHeight="1" x14ac:dyDescent="0.25">
      <c r="A78" s="38" t="s">
        <v>182</v>
      </c>
      <c r="B78" s="19">
        <v>5173.050000000002</v>
      </c>
      <c r="C78" s="140">
        <v>5356.68</v>
      </c>
      <c r="D78" s="247">
        <f t="shared" si="63"/>
        <v>1.122852289004409E-2</v>
      </c>
      <c r="E78" s="215">
        <f t="shared" si="64"/>
        <v>1.1786705491845897E-2</v>
      </c>
      <c r="F78" s="52">
        <f t="shared" si="71"/>
        <v>3.5497433815640335E-2</v>
      </c>
      <c r="H78" s="19">
        <v>1656.4680000000005</v>
      </c>
      <c r="I78" s="140">
        <v>1900.3549999999996</v>
      </c>
      <c r="J78" s="262">
        <f t="shared" si="65"/>
        <v>1.3581375277693862E-2</v>
      </c>
      <c r="K78" s="215">
        <f t="shared" si="66"/>
        <v>1.5571865047698436E-2</v>
      </c>
      <c r="L78" s="52">
        <f t="shared" si="72"/>
        <v>0.14723314908588572</v>
      </c>
      <c r="N78" s="40">
        <f t="shared" si="61"/>
        <v>3.2021109403543364</v>
      </c>
      <c r="O78" s="143">
        <f t="shared" si="62"/>
        <v>3.5476358490706921</v>
      </c>
      <c r="P78" s="52">
        <f t="shared" si="73"/>
        <v>0.10790535217312641</v>
      </c>
    </row>
    <row r="79" spans="1:16" ht="20.100000000000001" customHeight="1" x14ac:dyDescent="0.25">
      <c r="A79" s="38" t="s">
        <v>184</v>
      </c>
      <c r="B79" s="19">
        <v>3867.87</v>
      </c>
      <c r="C79" s="140">
        <v>3777.4400000000005</v>
      </c>
      <c r="D79" s="247">
        <f t="shared" si="63"/>
        <v>8.3955242711195172E-3</v>
      </c>
      <c r="E79" s="215">
        <f t="shared" si="64"/>
        <v>8.3117850596112451E-3</v>
      </c>
      <c r="F79" s="52">
        <f t="shared" si="71"/>
        <v>-2.337979301269158E-2</v>
      </c>
      <c r="H79" s="19">
        <v>1627.4639999999997</v>
      </c>
      <c r="I79" s="140">
        <v>1449.9790000000007</v>
      </c>
      <c r="J79" s="262">
        <f t="shared" si="65"/>
        <v>1.334357158420009E-2</v>
      </c>
      <c r="K79" s="215">
        <f t="shared" si="66"/>
        <v>1.1881399691108635E-2</v>
      </c>
      <c r="L79" s="52">
        <f t="shared" si="72"/>
        <v>-0.10905617574336454</v>
      </c>
      <c r="N79" s="40">
        <f t="shared" si="61"/>
        <v>4.2076491712492912</v>
      </c>
      <c r="O79" s="143">
        <f t="shared" si="62"/>
        <v>3.8385229149900475</v>
      </c>
      <c r="P79" s="52">
        <f t="shared" si="73"/>
        <v>-8.7727431930748764E-2</v>
      </c>
    </row>
    <row r="80" spans="1:16" ht="20.100000000000001" customHeight="1" x14ac:dyDescent="0.25">
      <c r="A80" s="38" t="s">
        <v>174</v>
      </c>
      <c r="B80" s="19">
        <v>787.19999999999993</v>
      </c>
      <c r="C80" s="140">
        <v>747.41</v>
      </c>
      <c r="D80" s="247">
        <f t="shared" si="63"/>
        <v>1.7086811878954783E-3</v>
      </c>
      <c r="E80" s="215">
        <f t="shared" si="64"/>
        <v>1.6445823815610678E-3</v>
      </c>
      <c r="F80" s="52">
        <f t="shared" si="71"/>
        <v>-5.0546239837398331E-2</v>
      </c>
      <c r="H80" s="19">
        <v>1401.35</v>
      </c>
      <c r="I80" s="140">
        <v>1421.3979999999999</v>
      </c>
      <c r="J80" s="262">
        <f t="shared" si="65"/>
        <v>1.1489663697334502E-2</v>
      </c>
      <c r="K80" s="215">
        <f t="shared" si="66"/>
        <v>1.1647201620259617E-2</v>
      </c>
      <c r="L80" s="52">
        <f t="shared" si="72"/>
        <v>1.4306204731152105E-2</v>
      </c>
      <c r="N80" s="40">
        <f t="shared" si="61"/>
        <v>17.80170223577236</v>
      </c>
      <c r="O80" s="143">
        <f t="shared" si="62"/>
        <v>19.017647609745655</v>
      </c>
      <c r="P80" s="52">
        <f t="shared" si="73"/>
        <v>6.830500577241784E-2</v>
      </c>
    </row>
    <row r="81" spans="1:16" ht="20.100000000000001" customHeight="1" x14ac:dyDescent="0.25">
      <c r="A81" s="38" t="s">
        <v>198</v>
      </c>
      <c r="B81" s="19">
        <v>8440.92</v>
      </c>
      <c r="C81" s="140">
        <v>5517.7699999999986</v>
      </c>
      <c r="D81" s="247">
        <f t="shared" si="63"/>
        <v>1.8321698694779856E-2</v>
      </c>
      <c r="E81" s="215">
        <f t="shared" si="64"/>
        <v>1.2141163922754862E-2</v>
      </c>
      <c r="F81" s="52">
        <f t="shared" ref="F81:F95" si="74">(C81-B81)/B81</f>
        <v>-0.34630703762149168</v>
      </c>
      <c r="H81" s="19">
        <v>1997.6969999999997</v>
      </c>
      <c r="I81" s="140">
        <v>1370.671</v>
      </c>
      <c r="J81" s="262">
        <f t="shared" si="65"/>
        <v>1.6379110642718835E-2</v>
      </c>
      <c r="K81" s="215">
        <f t="shared" si="66"/>
        <v>1.1231535074653878E-2</v>
      </c>
      <c r="L81" s="52">
        <f t="shared" ref="L81:L94" si="75">(I81-H81)/H81</f>
        <v>-0.31387442640200175</v>
      </c>
      <c r="N81" s="40">
        <f t="shared" si="61"/>
        <v>2.3666815939494743</v>
      </c>
      <c r="O81" s="143">
        <f t="shared" si="62"/>
        <v>2.4841031793641282</v>
      </c>
      <c r="P81" s="52">
        <f t="shared" ref="P81:P87" si="76">(O81-N81)/N81</f>
        <v>4.9614441467262564E-2</v>
      </c>
    </row>
    <row r="82" spans="1:16" ht="20.100000000000001" customHeight="1" x14ac:dyDescent="0.25">
      <c r="A82" s="38" t="s">
        <v>202</v>
      </c>
      <c r="B82" s="19">
        <v>2765.6000000000004</v>
      </c>
      <c r="C82" s="140">
        <v>3915.8899999999994</v>
      </c>
      <c r="D82" s="247">
        <f t="shared" si="63"/>
        <v>6.0029581977181605E-3</v>
      </c>
      <c r="E82" s="215">
        <f t="shared" si="64"/>
        <v>8.6164269974059338E-3</v>
      </c>
      <c r="F82" s="52">
        <f t="shared" si="74"/>
        <v>0.41592782759618124</v>
      </c>
      <c r="H82" s="19">
        <v>819.43499999999983</v>
      </c>
      <c r="I82" s="140">
        <v>1142.1049999999998</v>
      </c>
      <c r="J82" s="262">
        <f t="shared" si="65"/>
        <v>6.718544668944444E-3</v>
      </c>
      <c r="K82" s="215">
        <f t="shared" si="66"/>
        <v>9.3586224312308085E-3</v>
      </c>
      <c r="L82" s="52">
        <f t="shared" si="75"/>
        <v>0.39377131804230969</v>
      </c>
      <c r="N82" s="40">
        <f t="shared" si="61"/>
        <v>2.9629555973387323</v>
      </c>
      <c r="O82" s="143">
        <f t="shared" si="62"/>
        <v>2.9165911197709842</v>
      </c>
      <c r="P82" s="52">
        <f t="shared" si="76"/>
        <v>-1.5648050078574158E-2</v>
      </c>
    </row>
    <row r="83" spans="1:16" ht="20.100000000000001" customHeight="1" x14ac:dyDescent="0.25">
      <c r="A83" s="38" t="s">
        <v>197</v>
      </c>
      <c r="B83" s="19">
        <v>2180.9700000000003</v>
      </c>
      <c r="C83" s="140">
        <v>3804.4400000000014</v>
      </c>
      <c r="D83" s="247">
        <f t="shared" si="63"/>
        <v>4.7339715578816081E-3</v>
      </c>
      <c r="E83" s="215">
        <f t="shared" si="64"/>
        <v>8.3711951883252717E-3</v>
      </c>
      <c r="F83" s="52">
        <f t="shared" si="74"/>
        <v>0.74437979431170576</v>
      </c>
      <c r="H83" s="19">
        <v>445.67099999999999</v>
      </c>
      <c r="I83" s="140">
        <v>922.32400000000007</v>
      </c>
      <c r="J83" s="262">
        <f t="shared" si="65"/>
        <v>3.6540549539049953E-3</v>
      </c>
      <c r="K83" s="215">
        <f t="shared" si="66"/>
        <v>7.557695724353301E-3</v>
      </c>
      <c r="L83" s="52">
        <f t="shared" si="75"/>
        <v>1.0695176486690856</v>
      </c>
      <c r="N83" s="40">
        <f t="shared" si="61"/>
        <v>2.0434531424091111</v>
      </c>
      <c r="O83" s="143">
        <f t="shared" si="62"/>
        <v>2.4243357760931956</v>
      </c>
      <c r="P83" s="52">
        <f t="shared" si="76"/>
        <v>0.18639166505919791</v>
      </c>
    </row>
    <row r="84" spans="1:16" ht="20.100000000000001" customHeight="1" x14ac:dyDescent="0.25">
      <c r="A84" s="38" t="s">
        <v>196</v>
      </c>
      <c r="B84" s="19">
        <v>5385.97</v>
      </c>
      <c r="C84" s="140">
        <v>3250.36</v>
      </c>
      <c r="D84" s="247">
        <f t="shared" si="63"/>
        <v>1.1690682949148132E-2</v>
      </c>
      <c r="E84" s="215">
        <f t="shared" si="64"/>
        <v>7.1520113321079902E-3</v>
      </c>
      <c r="F84" s="52">
        <f t="shared" si="74"/>
        <v>-0.39651353423802954</v>
      </c>
      <c r="H84" s="19">
        <v>1207.6990000000003</v>
      </c>
      <c r="I84" s="140">
        <v>850.67000000000019</v>
      </c>
      <c r="J84" s="262">
        <f t="shared" si="65"/>
        <v>9.9019198327378495E-3</v>
      </c>
      <c r="K84" s="215">
        <f t="shared" si="66"/>
        <v>6.9705494184642523E-3</v>
      </c>
      <c r="L84" s="52">
        <f t="shared" si="75"/>
        <v>-0.29562747008981544</v>
      </c>
      <c r="N84" s="40">
        <f t="shared" ref="N84" si="77">(H84/B84)*10</f>
        <v>2.2423054714378288</v>
      </c>
      <c r="O84" s="143">
        <f t="shared" ref="O84" si="78">(I84/C84)*10</f>
        <v>2.6171562534611552</v>
      </c>
      <c r="P84" s="52">
        <f t="shared" ref="P84" si="79">(O84-N84)/N84</f>
        <v>0.16717204091865398</v>
      </c>
    </row>
    <row r="85" spans="1:16" ht="20.100000000000001" customHeight="1" x14ac:dyDescent="0.25">
      <c r="A85" s="38" t="s">
        <v>200</v>
      </c>
      <c r="B85" s="19">
        <v>3120.7700000000004</v>
      </c>
      <c r="C85" s="140">
        <v>2987.9599999999996</v>
      </c>
      <c r="D85" s="247">
        <f t="shared" si="63"/>
        <v>6.7738833723940206E-3</v>
      </c>
      <c r="E85" s="215">
        <f t="shared" si="64"/>
        <v>6.5746328960131764E-3</v>
      </c>
      <c r="F85" s="52">
        <f t="shared" si="74"/>
        <v>-4.2556804891100863E-2</v>
      </c>
      <c r="H85" s="19">
        <v>663.32100000000014</v>
      </c>
      <c r="I85" s="140">
        <v>684.07499999999982</v>
      </c>
      <c r="J85" s="262">
        <f t="shared" si="65"/>
        <v>5.4385665346841413E-3</v>
      </c>
      <c r="K85" s="215">
        <f t="shared" si="66"/>
        <v>5.6054387640752951E-3</v>
      </c>
      <c r="L85" s="52">
        <f t="shared" si="75"/>
        <v>3.1288018922964407E-2</v>
      </c>
      <c r="N85" s="40">
        <f t="shared" si="61"/>
        <v>2.1255042825969235</v>
      </c>
      <c r="O85" s="143">
        <f t="shared" si="62"/>
        <v>2.2894382789595573</v>
      </c>
      <c r="P85" s="52">
        <f t="shared" si="76"/>
        <v>7.7127107061078531E-2</v>
      </c>
    </row>
    <row r="86" spans="1:16" ht="20.100000000000001" customHeight="1" x14ac:dyDescent="0.25">
      <c r="A86" s="38" t="s">
        <v>208</v>
      </c>
      <c r="B86" s="19">
        <v>1131.98</v>
      </c>
      <c r="C86" s="140">
        <v>2752.7500000000005</v>
      </c>
      <c r="D86" s="247">
        <f t="shared" si="63"/>
        <v>2.4570540282951268E-3</v>
      </c>
      <c r="E86" s="215">
        <f t="shared" si="64"/>
        <v>6.0570826599085246E-3</v>
      </c>
      <c r="F86" s="52">
        <f t="shared" si="74"/>
        <v>1.4318009152105164</v>
      </c>
      <c r="H86" s="19">
        <v>205.85299999999998</v>
      </c>
      <c r="I86" s="140">
        <v>608.25700000000006</v>
      </c>
      <c r="J86" s="262">
        <f t="shared" si="65"/>
        <v>1.6877880194722226E-3</v>
      </c>
      <c r="K86" s="215">
        <f t="shared" si="66"/>
        <v>4.9841718617405226E-3</v>
      </c>
      <c r="L86" s="52">
        <f t="shared" si="75"/>
        <v>1.9548124146842658</v>
      </c>
      <c r="N86" s="40">
        <f t="shared" si="61"/>
        <v>1.8185215286489158</v>
      </c>
      <c r="O86" s="143">
        <f t="shared" si="62"/>
        <v>2.2096340023612751</v>
      </c>
      <c r="P86" s="52">
        <f t="shared" si="76"/>
        <v>0.2150716763869929</v>
      </c>
    </row>
    <row r="87" spans="1:16" ht="20.100000000000001" customHeight="1" x14ac:dyDescent="0.25">
      <c r="A87" s="38" t="s">
        <v>199</v>
      </c>
      <c r="B87" s="19">
        <v>5391.5800000000008</v>
      </c>
      <c r="C87" s="140">
        <v>2663.6</v>
      </c>
      <c r="D87" s="247">
        <f t="shared" si="63"/>
        <v>1.1702859907308823E-2</v>
      </c>
      <c r="E87" s="215">
        <f t="shared" si="64"/>
        <v>5.8609192163953661E-3</v>
      </c>
      <c r="F87" s="52">
        <f t="shared" si="74"/>
        <v>-0.50597042054462704</v>
      </c>
      <c r="H87" s="19">
        <v>1163.8430000000001</v>
      </c>
      <c r="I87" s="140">
        <v>597.97899999999993</v>
      </c>
      <c r="J87" s="262">
        <f t="shared" si="65"/>
        <v>9.5423446437341713E-3</v>
      </c>
      <c r="K87" s="215">
        <f t="shared" si="66"/>
        <v>4.8999520033665631E-3</v>
      </c>
      <c r="L87" s="52">
        <f t="shared" si="75"/>
        <v>-0.48620303597650211</v>
      </c>
      <c r="N87" s="40">
        <f t="shared" si="61"/>
        <v>2.1586306796894412</v>
      </c>
      <c r="O87" s="143">
        <f t="shared" si="62"/>
        <v>2.2450030034539719</v>
      </c>
      <c r="P87" s="52">
        <f t="shared" si="76"/>
        <v>4.0012552669249045E-2</v>
      </c>
    </row>
    <row r="88" spans="1:16" ht="20.100000000000001" customHeight="1" x14ac:dyDescent="0.25">
      <c r="A88" s="38" t="s">
        <v>179</v>
      </c>
      <c r="B88" s="19">
        <v>2311.2599999999998</v>
      </c>
      <c r="C88" s="140">
        <v>2532.59</v>
      </c>
      <c r="D88" s="247">
        <f t="shared" si="63"/>
        <v>5.0167765273568385E-3</v>
      </c>
      <c r="E88" s="215">
        <f t="shared" si="64"/>
        <v>5.5726480696240959E-3</v>
      </c>
      <c r="F88" s="52">
        <f t="shared" si="74"/>
        <v>9.5761619203378417E-2</v>
      </c>
      <c r="H88" s="19">
        <v>559.21</v>
      </c>
      <c r="I88" s="140">
        <v>525.44700000000012</v>
      </c>
      <c r="J88" s="262">
        <f t="shared" ref="J88" si="80">H88/$H$96</f>
        <v>4.5849608136343005E-3</v>
      </c>
      <c r="K88" s="215">
        <f t="shared" ref="K88" si="81">I88/$I$96</f>
        <v>4.305611200916673E-3</v>
      </c>
      <c r="L88" s="52">
        <f t="shared" si="75"/>
        <v>-6.0376245059995205E-2</v>
      </c>
      <c r="N88" s="40">
        <f t="shared" ref="N88" si="82">(H88/B88)*10</f>
        <v>2.4195027820323118</v>
      </c>
      <c r="O88" s="143">
        <f t="shared" ref="O88" si="83">(I88/C88)*10</f>
        <v>2.0747416676208945</v>
      </c>
      <c r="P88" s="52">
        <f t="shared" ref="P88" si="84">(O88-N88)/N88</f>
        <v>-0.14249254721741961</v>
      </c>
    </row>
    <row r="89" spans="1:16" ht="20.100000000000001" customHeight="1" x14ac:dyDescent="0.25">
      <c r="A89" s="38" t="s">
        <v>204</v>
      </c>
      <c r="B89" s="19">
        <v>1261.2100000000003</v>
      </c>
      <c r="C89" s="140">
        <v>1875.1100000000001</v>
      </c>
      <c r="D89" s="247">
        <f t="shared" si="63"/>
        <v>2.7375581821464136E-3</v>
      </c>
      <c r="E89" s="215">
        <f t="shared" si="64"/>
        <v>4.1259454241834789E-3</v>
      </c>
      <c r="F89" s="52">
        <f t="shared" si="74"/>
        <v>0.48675478310511311</v>
      </c>
      <c r="H89" s="19">
        <v>390.01</v>
      </c>
      <c r="I89" s="140">
        <v>512.91500000000008</v>
      </c>
      <c r="J89" s="262">
        <f t="shared" si="65"/>
        <v>3.1976906116226705E-3</v>
      </c>
      <c r="K89" s="215">
        <f t="shared" si="66"/>
        <v>4.2029216440824194E-3</v>
      </c>
      <c r="L89" s="52">
        <f t="shared" si="75"/>
        <v>0.31513294530909486</v>
      </c>
      <c r="N89" s="40">
        <f t="shared" ref="N89:N94" si="85">(H89/B89)*10</f>
        <v>3.0923478247080176</v>
      </c>
      <c r="O89" s="143">
        <f t="shared" ref="O89:O94" si="86">(I89/C89)*10</f>
        <v>2.735386190676814</v>
      </c>
      <c r="P89" s="52">
        <f t="shared" ref="P89:P94" si="87">(O89-N89)/N89</f>
        <v>-0.1154338561720198</v>
      </c>
    </row>
    <row r="90" spans="1:16" ht="20.100000000000001" customHeight="1" x14ac:dyDescent="0.25">
      <c r="A90" s="38" t="s">
        <v>195</v>
      </c>
      <c r="B90" s="19">
        <v>1898.5900000000001</v>
      </c>
      <c r="C90" s="140">
        <v>1395.1999999999998</v>
      </c>
      <c r="D90" s="247">
        <f t="shared" si="63"/>
        <v>4.1210429579858696E-3</v>
      </c>
      <c r="E90" s="215">
        <f t="shared" si="64"/>
        <v>3.0699633919187615E-3</v>
      </c>
      <c r="F90" s="52">
        <f t="shared" si="74"/>
        <v>-0.26513886621124111</v>
      </c>
      <c r="H90" s="19">
        <v>626.51400000000001</v>
      </c>
      <c r="I90" s="140">
        <v>429.334</v>
      </c>
      <c r="J90" s="262">
        <f t="shared" si="65"/>
        <v>5.1367860717678156E-3</v>
      </c>
      <c r="K90" s="215">
        <f t="shared" si="66"/>
        <v>3.5180432647524077E-3</v>
      </c>
      <c r="L90" s="52">
        <f t="shared" si="75"/>
        <v>-0.31472560868552019</v>
      </c>
      <c r="N90" s="40">
        <f t="shared" si="85"/>
        <v>3.2998909717211191</v>
      </c>
      <c r="O90" s="143">
        <f t="shared" si="86"/>
        <v>3.077221903669725</v>
      </c>
      <c r="P90" s="52">
        <f t="shared" si="87"/>
        <v>-6.7477704554358933E-2</v>
      </c>
    </row>
    <row r="91" spans="1:16" ht="20.100000000000001" customHeight="1" x14ac:dyDescent="0.25">
      <c r="A91" s="38" t="s">
        <v>217</v>
      </c>
      <c r="B91" s="19">
        <v>588.59999999999991</v>
      </c>
      <c r="C91" s="140">
        <v>1430.6599999999999</v>
      </c>
      <c r="D91" s="247">
        <f t="shared" si="63"/>
        <v>1.2776038455224574E-3</v>
      </c>
      <c r="E91" s="215">
        <f t="shared" si="64"/>
        <v>3.1479886942965135E-3</v>
      </c>
      <c r="F91" s="52">
        <f t="shared" si="74"/>
        <v>1.4306150186884132</v>
      </c>
      <c r="H91" s="19">
        <v>137.34000000000003</v>
      </c>
      <c r="I91" s="140">
        <v>401.39900000000006</v>
      </c>
      <c r="J91" s="262">
        <f t="shared" si="65"/>
        <v>1.126050174611568E-3</v>
      </c>
      <c r="K91" s="215">
        <f t="shared" si="66"/>
        <v>3.289138638981194E-3</v>
      </c>
      <c r="L91" s="52">
        <f t="shared" si="75"/>
        <v>1.9226663754186688</v>
      </c>
      <c r="N91" s="40">
        <f t="shared" si="85"/>
        <v>2.3333333333333344</v>
      </c>
      <c r="O91" s="143">
        <f t="shared" si="86"/>
        <v>2.8056910796415648</v>
      </c>
      <c r="P91" s="52">
        <f t="shared" si="87"/>
        <v>0.20243903413209868</v>
      </c>
    </row>
    <row r="92" spans="1:16" ht="20.100000000000001" customHeight="1" x14ac:dyDescent="0.25">
      <c r="A92" s="38" t="s">
        <v>218</v>
      </c>
      <c r="B92" s="19">
        <v>1668.1</v>
      </c>
      <c r="C92" s="140">
        <v>1684.3</v>
      </c>
      <c r="D92" s="247">
        <f t="shared" si="63"/>
        <v>3.6207457946245522E-3</v>
      </c>
      <c r="E92" s="215">
        <f t="shared" si="64"/>
        <v>3.7060918441863323E-3</v>
      </c>
      <c r="F92" s="52">
        <f t="shared" si="74"/>
        <v>9.7116479827348764E-3</v>
      </c>
      <c r="H92" s="19">
        <v>363.952</v>
      </c>
      <c r="I92" s="140">
        <v>395.39299999999992</v>
      </c>
      <c r="J92" s="262">
        <f t="shared" si="65"/>
        <v>2.9840411617171204E-3</v>
      </c>
      <c r="K92" s="215">
        <f t="shared" si="66"/>
        <v>3.2399243492950676E-3</v>
      </c>
      <c r="L92" s="52">
        <f t="shared" si="75"/>
        <v>8.6387765419615542E-2</v>
      </c>
      <c r="N92" s="40">
        <f t="shared" si="85"/>
        <v>2.1818356213656256</v>
      </c>
      <c r="O92" s="143">
        <f t="shared" si="86"/>
        <v>2.3475212254348983</v>
      </c>
      <c r="P92" s="52">
        <f t="shared" si="87"/>
        <v>7.5938628211399795E-2</v>
      </c>
    </row>
    <row r="93" spans="1:16" ht="20.100000000000001" customHeight="1" x14ac:dyDescent="0.25">
      <c r="A93" s="38" t="s">
        <v>219</v>
      </c>
      <c r="B93" s="19">
        <v>2223.0100000000002</v>
      </c>
      <c r="C93" s="140">
        <v>2368.38</v>
      </c>
      <c r="D93" s="247">
        <f t="shared" si="63"/>
        <v>4.825222773759563E-3</v>
      </c>
      <c r="E93" s="215">
        <f t="shared" si="64"/>
        <v>5.2113244682859506E-3</v>
      </c>
      <c r="F93" s="52">
        <f t="shared" si="74"/>
        <v>6.5393318068744571E-2</v>
      </c>
      <c r="H93" s="19">
        <v>351.7059999999999</v>
      </c>
      <c r="I93" s="140">
        <v>321.18700000000007</v>
      </c>
      <c r="J93" s="262">
        <f t="shared" si="65"/>
        <v>2.883636250997058E-3</v>
      </c>
      <c r="K93" s="215">
        <f t="shared" si="66"/>
        <v>2.631866477092501E-3</v>
      </c>
      <c r="L93" s="52">
        <f t="shared" si="75"/>
        <v>-8.6774180707749782E-2</v>
      </c>
      <c r="N93" s="40">
        <f t="shared" si="85"/>
        <v>1.5821161398284302</v>
      </c>
      <c r="O93" s="143">
        <f t="shared" si="86"/>
        <v>1.3561463954264099</v>
      </c>
      <c r="P93" s="52">
        <f t="shared" si="87"/>
        <v>-0.14282753251384264</v>
      </c>
    </row>
    <row r="94" spans="1:16" ht="20.100000000000001" customHeight="1" x14ac:dyDescent="0.25">
      <c r="A94" s="38" t="s">
        <v>205</v>
      </c>
      <c r="B94" s="19">
        <v>393.21</v>
      </c>
      <c r="C94" s="140">
        <v>472.77000000000004</v>
      </c>
      <c r="D94" s="247">
        <f t="shared" si="63"/>
        <v>8.5349406744458973E-4</v>
      </c>
      <c r="E94" s="215">
        <f t="shared" si="64"/>
        <v>1.040271353782564E-3</v>
      </c>
      <c r="F94" s="52">
        <f t="shared" si="74"/>
        <v>0.20233463035019472</v>
      </c>
      <c r="H94" s="19">
        <v>256.26900000000001</v>
      </c>
      <c r="I94" s="140">
        <v>245.97900000000007</v>
      </c>
      <c r="J94" s="262">
        <f t="shared" si="65"/>
        <v>2.1011486252914802E-3</v>
      </c>
      <c r="K94" s="215">
        <f t="shared" si="66"/>
        <v>2.0155980290881524E-3</v>
      </c>
      <c r="L94" s="52">
        <f t="shared" si="75"/>
        <v>-4.0153120354002765E-2</v>
      </c>
      <c r="N94" s="40">
        <f t="shared" si="85"/>
        <v>6.5173571374074921</v>
      </c>
      <c r="O94" s="143">
        <f t="shared" si="86"/>
        <v>5.2029316581001339</v>
      </c>
      <c r="P94" s="52">
        <f t="shared" si="87"/>
        <v>-0.20168075058569174</v>
      </c>
    </row>
    <row r="95" spans="1:16" ht="20.100000000000001" customHeight="1" thickBot="1" x14ac:dyDescent="0.3">
      <c r="A95" s="8" t="s">
        <v>17</v>
      </c>
      <c r="B95" s="19">
        <f>B96-SUM(B68:B94)</f>
        <v>10142.170000000042</v>
      </c>
      <c r="C95" s="140">
        <f>C96-SUM(C68:C94)</f>
        <v>10233.59999999986</v>
      </c>
      <c r="D95" s="247">
        <f t="shared" si="63"/>
        <v>2.2014399242172199E-2</v>
      </c>
      <c r="E95" s="215">
        <f t="shared" si="64"/>
        <v>2.25177590076974E-2</v>
      </c>
      <c r="F95" s="52">
        <f t="shared" si="74"/>
        <v>9.0148360754964685E-3</v>
      </c>
      <c r="H95" s="19">
        <f>H96-SUM(H68:H94)</f>
        <v>3071.2900000000518</v>
      </c>
      <c r="I95" s="140">
        <f>I96-SUM(I68:I94)</f>
        <v>3065.6860000000597</v>
      </c>
      <c r="J95" s="263">
        <f t="shared" si="65"/>
        <v>2.5181495855415906E-2</v>
      </c>
      <c r="K95" s="215">
        <f t="shared" si="66"/>
        <v>2.5120805676107555E-2</v>
      </c>
      <c r="L95" s="52">
        <f t="shared" ref="L95" si="88">(I95-H95)/H95</f>
        <v>-1.8246404605204943E-3</v>
      </c>
      <c r="N95" s="40">
        <f t="shared" si="61"/>
        <v>3.0282375467972229</v>
      </c>
      <c r="O95" s="143">
        <f t="shared" si="62"/>
        <v>2.9957063008131075</v>
      </c>
      <c r="P95" s="52">
        <f t="shared" ref="P95" si="89">(O95-N95)/N95</f>
        <v>-1.0742633456388402E-2</v>
      </c>
    </row>
    <row r="96" spans="1:16" ht="26.25" customHeight="1" thickBot="1" x14ac:dyDescent="0.3">
      <c r="A96" s="12" t="s">
        <v>18</v>
      </c>
      <c r="B96" s="17">
        <v>460706.19</v>
      </c>
      <c r="C96" s="145">
        <v>454467.9599999999</v>
      </c>
      <c r="D96" s="243">
        <f>SUM(D68:D95)</f>
        <v>0.99999999999999989</v>
      </c>
      <c r="E96" s="244">
        <f>SUM(E68:E95)</f>
        <v>0.99999999999999989</v>
      </c>
      <c r="F96" s="57">
        <f>(C96-B96)/B96</f>
        <v>-1.3540582122415368E-2</v>
      </c>
      <c r="G96" s="1"/>
      <c r="H96" s="17">
        <v>121966.14600000002</v>
      </c>
      <c r="I96" s="145">
        <v>122037.72600000005</v>
      </c>
      <c r="J96" s="255">
        <f t="shared" ref="J96" si="90">H96/$H$96</f>
        <v>1</v>
      </c>
      <c r="K96" s="244">
        <f t="shared" si="66"/>
        <v>1</v>
      </c>
      <c r="L96" s="57">
        <f>(I96-H96)/H96</f>
        <v>5.8688416702148505E-4</v>
      </c>
      <c r="M96" s="1"/>
      <c r="N96" s="37">
        <f t="shared" si="61"/>
        <v>2.6473737198972742</v>
      </c>
      <c r="O96" s="150">
        <f t="shared" si="62"/>
        <v>2.6852877813432672</v>
      </c>
      <c r="P96" s="57">
        <f>(O96-N96)/N96</f>
        <v>1.4321386195321202E-2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82 J68:K82 D7:E13 J7:K1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27" t="s">
        <v>16</v>
      </c>
      <c r="B4" s="320"/>
      <c r="C4" s="320"/>
      <c r="D4" s="320"/>
      <c r="E4" s="342" t="s">
        <v>1</v>
      </c>
      <c r="F4" s="343"/>
      <c r="G4" s="340" t="s">
        <v>104</v>
      </c>
      <c r="H4" s="340"/>
      <c r="I4" s="130" t="s">
        <v>0</v>
      </c>
      <c r="K4" s="344" t="s">
        <v>19</v>
      </c>
      <c r="L4" s="340"/>
      <c r="M4" s="338" t="s">
        <v>104</v>
      </c>
      <c r="N4" s="339"/>
      <c r="O4" s="130" t="s">
        <v>0</v>
      </c>
      <c r="Q4" s="350" t="s">
        <v>22</v>
      </c>
      <c r="R4" s="340"/>
      <c r="S4" s="130" t="s">
        <v>0</v>
      </c>
    </row>
    <row r="5" spans="1:19" x14ac:dyDescent="0.25">
      <c r="A5" s="341"/>
      <c r="B5" s="321"/>
      <c r="C5" s="321"/>
      <c r="D5" s="321"/>
      <c r="E5" s="345" t="s">
        <v>158</v>
      </c>
      <c r="F5" s="346"/>
      <c r="G5" s="347" t="str">
        <f>E5</f>
        <v>jan-dez</v>
      </c>
      <c r="H5" s="347"/>
      <c r="I5" s="131" t="s">
        <v>150</v>
      </c>
      <c r="K5" s="348" t="str">
        <f>E5</f>
        <v>jan-dez</v>
      </c>
      <c r="L5" s="347"/>
      <c r="M5" s="349" t="str">
        <f>E5</f>
        <v>jan-dez</v>
      </c>
      <c r="N5" s="337"/>
      <c r="O5" s="131" t="str">
        <f>I5</f>
        <v>2023/2022</v>
      </c>
      <c r="Q5" s="348" t="str">
        <f>E5</f>
        <v>jan-dez</v>
      </c>
      <c r="R5" s="346"/>
      <c r="S5" s="131" t="str">
        <f>O5</f>
        <v>2023/2022</v>
      </c>
    </row>
    <row r="6" spans="1:19" ht="15.75" thickBot="1" x14ac:dyDescent="0.3">
      <c r="A6" s="328"/>
      <c r="B6" s="351"/>
      <c r="C6" s="351"/>
      <c r="D6" s="351"/>
      <c r="E6" s="99">
        <v>2022</v>
      </c>
      <c r="F6" s="144">
        <v>2023</v>
      </c>
      <c r="G6" s="68">
        <f>E6</f>
        <v>2022</v>
      </c>
      <c r="H6" s="137">
        <f>F6</f>
        <v>2023</v>
      </c>
      <c r="I6" s="131" t="s">
        <v>1</v>
      </c>
      <c r="K6" s="16">
        <f>E6</f>
        <v>2022</v>
      </c>
      <c r="L6" s="138">
        <f>F6</f>
        <v>2023</v>
      </c>
      <c r="M6" s="136">
        <f>G6</f>
        <v>2022</v>
      </c>
      <c r="N6" s="137">
        <f>H6</f>
        <v>2023</v>
      </c>
      <c r="O6" s="260">
        <v>1000</v>
      </c>
      <c r="Q6" s="16">
        <f>E6</f>
        <v>2022</v>
      </c>
      <c r="R6" s="138">
        <f>F6</f>
        <v>2023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393438.29999999976</v>
      </c>
      <c r="F7" s="145">
        <v>386082.37999999977</v>
      </c>
      <c r="G7" s="243">
        <f>E7/E15</f>
        <v>0.34819425840196594</v>
      </c>
      <c r="H7" s="244">
        <f>F7/F15</f>
        <v>0.34835094585928988</v>
      </c>
      <c r="I7" s="164">
        <f t="shared" ref="I7:I18" si="0">(F7-E7)/E7</f>
        <v>-1.8696502094483401E-2</v>
      </c>
      <c r="J7" s="1"/>
      <c r="K7" s="17">
        <v>54389.809999999983</v>
      </c>
      <c r="L7" s="145">
        <v>52889.519000000044</v>
      </c>
      <c r="M7" s="243">
        <f>K7/K15</f>
        <v>0.35767900879257469</v>
      </c>
      <c r="N7" s="244">
        <f>L7/L15</f>
        <v>0.36144596649729677</v>
      </c>
      <c r="O7" s="164">
        <f t="shared" ref="O7:O18" si="1">(L7-K7)/K7</f>
        <v>-2.7584045614425564E-2</v>
      </c>
      <c r="P7" s="1"/>
      <c r="Q7" s="187">
        <f t="shared" ref="Q7:Q18" si="2">(K7/E7)*10</f>
        <v>1.3824228602045103</v>
      </c>
      <c r="R7" s="188">
        <f t="shared" ref="R7:R18" si="3">(L7/F7)*10</f>
        <v>1.3699024285956816</v>
      </c>
      <c r="S7" s="55">
        <f>(R7-Q7)/Q7</f>
        <v>-9.0568754100149498E-3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185598.21999999986</v>
      </c>
      <c r="F8" s="181">
        <v>159127.72999999986</v>
      </c>
      <c r="G8" s="245">
        <f>E8/E7</f>
        <v>0.47173399234390745</v>
      </c>
      <c r="H8" s="246">
        <f>F8/F7</f>
        <v>0.41216004211329188</v>
      </c>
      <c r="I8" s="206">
        <f t="shared" si="0"/>
        <v>-0.14262254239291741</v>
      </c>
      <c r="K8" s="180">
        <v>37140.472999999991</v>
      </c>
      <c r="L8" s="181">
        <v>34793.277000000031</v>
      </c>
      <c r="M8" s="250">
        <f>K8/K7</f>
        <v>0.6828571932867572</v>
      </c>
      <c r="N8" s="246">
        <f>L8/L7</f>
        <v>0.65784824021560873</v>
      </c>
      <c r="O8" s="207">
        <f t="shared" si="1"/>
        <v>-6.3197795030773052E-2</v>
      </c>
      <c r="Q8" s="189">
        <f t="shared" si="2"/>
        <v>2.0011222629182552</v>
      </c>
      <c r="R8" s="190">
        <f t="shared" si="3"/>
        <v>2.1864999268197982</v>
      </c>
      <c r="S8" s="182">
        <f t="shared" ref="S8:S18" si="4">(R8-Q8)/Q8</f>
        <v>9.2636850499681622E-2</v>
      </c>
    </row>
    <row r="9" spans="1:19" ht="24" customHeight="1" x14ac:dyDescent="0.25">
      <c r="A9" s="8"/>
      <c r="B9" t="s">
        <v>37</v>
      </c>
      <c r="E9" s="19">
        <v>108223.93999999997</v>
      </c>
      <c r="F9" s="140">
        <v>97257.119999999966</v>
      </c>
      <c r="G9" s="247">
        <f>E9/E7</f>
        <v>0.27507220318916598</v>
      </c>
      <c r="H9" s="215">
        <f>F9/F7</f>
        <v>0.25190768871658953</v>
      </c>
      <c r="I9" s="182">
        <f t="shared" si="0"/>
        <v>-0.10133451064524179</v>
      </c>
      <c r="K9" s="19">
        <v>11783.037999999995</v>
      </c>
      <c r="L9" s="140">
        <v>11010.123000000014</v>
      </c>
      <c r="M9" s="247">
        <f>K9/K7</f>
        <v>0.21664054351357356</v>
      </c>
      <c r="N9" s="215">
        <f>L9/L7</f>
        <v>0.20817211440323374</v>
      </c>
      <c r="O9" s="182">
        <f t="shared" si="1"/>
        <v>-6.5595562027380483E-2</v>
      </c>
      <c r="Q9" s="189">
        <f t="shared" si="2"/>
        <v>1.0887644637591274</v>
      </c>
      <c r="R9" s="190">
        <f t="shared" si="3"/>
        <v>1.1320634417305404</v>
      </c>
      <c r="S9" s="182">
        <f t="shared" si="4"/>
        <v>3.9768911837842882E-2</v>
      </c>
    </row>
    <row r="10" spans="1:19" ht="24" customHeight="1" thickBot="1" x14ac:dyDescent="0.3">
      <c r="A10" s="8"/>
      <c r="B10" t="s">
        <v>36</v>
      </c>
      <c r="E10" s="19">
        <v>99616.139999999956</v>
      </c>
      <c r="F10" s="140">
        <v>129697.52999999994</v>
      </c>
      <c r="G10" s="247">
        <f>E10/E7</f>
        <v>0.25319380446692663</v>
      </c>
      <c r="H10" s="215">
        <f>F10/F7</f>
        <v>0.33593226917011859</v>
      </c>
      <c r="I10" s="186">
        <f t="shared" si="0"/>
        <v>0.30197305376417916</v>
      </c>
      <c r="K10" s="19">
        <v>5466.299</v>
      </c>
      <c r="L10" s="140">
        <v>7086.118999999997</v>
      </c>
      <c r="M10" s="247">
        <f>K10/K7</f>
        <v>0.10050226319966923</v>
      </c>
      <c r="N10" s="215">
        <f>L10/L7</f>
        <v>0.13397964538115748</v>
      </c>
      <c r="O10" s="209">
        <f t="shared" si="1"/>
        <v>0.29632846648161709</v>
      </c>
      <c r="Q10" s="189">
        <f t="shared" si="2"/>
        <v>0.54873627908088007</v>
      </c>
      <c r="R10" s="190">
        <f t="shared" si="3"/>
        <v>0.54635728220884394</v>
      </c>
      <c r="S10" s="182">
        <f t="shared" si="4"/>
        <v>-4.3354102193149937E-3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736500.78000000049</v>
      </c>
      <c r="F11" s="145">
        <v>722232.05000000028</v>
      </c>
      <c r="G11" s="243">
        <f>E11/E15</f>
        <v>0.65180574159803406</v>
      </c>
      <c r="H11" s="244">
        <f>F11/F15</f>
        <v>0.65164905414071006</v>
      </c>
      <c r="I11" s="164">
        <f t="shared" si="0"/>
        <v>-1.9373679414161932E-2</v>
      </c>
      <c r="J11" s="1"/>
      <c r="K11" s="17">
        <v>97673.377000000153</v>
      </c>
      <c r="L11" s="145">
        <v>93438.076000000059</v>
      </c>
      <c r="M11" s="243">
        <f>K11/K15</f>
        <v>0.64232099120742525</v>
      </c>
      <c r="N11" s="244">
        <f>L11/L15</f>
        <v>0.63855403350270334</v>
      </c>
      <c r="O11" s="164">
        <f t="shared" si="1"/>
        <v>-4.3361877413126478E-2</v>
      </c>
      <c r="Q11" s="191">
        <f t="shared" si="2"/>
        <v>1.3261815825911287</v>
      </c>
      <c r="R11" s="192">
        <f t="shared" si="3"/>
        <v>1.2937403705637271</v>
      </c>
      <c r="S11" s="57">
        <f t="shared" si="4"/>
        <v>-2.446211925520567E-2</v>
      </c>
    </row>
    <row r="12" spans="1:19" s="3" customFormat="1" ht="24" customHeight="1" x14ac:dyDescent="0.25">
      <c r="A12" s="46"/>
      <c r="B12" s="3" t="s">
        <v>33</v>
      </c>
      <c r="E12" s="31">
        <v>376024.92000000057</v>
      </c>
      <c r="F12" s="141">
        <v>339699.76000000042</v>
      </c>
      <c r="G12" s="247">
        <f>E12/E11</f>
        <v>0.51055603770032709</v>
      </c>
      <c r="H12" s="215">
        <f>F12/F11</f>
        <v>0.47034711350735581</v>
      </c>
      <c r="I12" s="206">
        <f t="shared" si="0"/>
        <v>-9.6603065562782628E-2</v>
      </c>
      <c r="K12" s="31">
        <v>62281.699000000153</v>
      </c>
      <c r="L12" s="141">
        <v>57616.497000000054</v>
      </c>
      <c r="M12" s="247">
        <f>K12/K11</f>
        <v>0.63765276591184161</v>
      </c>
      <c r="N12" s="215">
        <f>L12/L11</f>
        <v>0.61662760478929401</v>
      </c>
      <c r="O12" s="206">
        <f t="shared" si="1"/>
        <v>-7.4904860896618894E-2</v>
      </c>
      <c r="Q12" s="189">
        <f t="shared" si="2"/>
        <v>1.6563183897492766</v>
      </c>
      <c r="R12" s="190">
        <f t="shared" si="3"/>
        <v>1.6961006095500328</v>
      </c>
      <c r="S12" s="182">
        <f t="shared" si="4"/>
        <v>2.4018461696110393E-2</v>
      </c>
    </row>
    <row r="13" spans="1:19" ht="24" customHeight="1" x14ac:dyDescent="0.25">
      <c r="A13" s="8"/>
      <c r="B13" s="3" t="s">
        <v>37</v>
      </c>
      <c r="D13" s="3"/>
      <c r="E13" s="19">
        <v>93636.989999999976</v>
      </c>
      <c r="F13" s="140">
        <v>90549.289999999906</v>
      </c>
      <c r="G13" s="247">
        <f>E13/E11</f>
        <v>0.1271376657605168</v>
      </c>
      <c r="H13" s="215">
        <f>F13/F11</f>
        <v>0.12537423394600097</v>
      </c>
      <c r="I13" s="182">
        <f t="shared" si="0"/>
        <v>-3.2975216311417858E-2</v>
      </c>
      <c r="K13" s="19">
        <v>7894.8570000000027</v>
      </c>
      <c r="L13" s="140">
        <v>8194.2510000000075</v>
      </c>
      <c r="M13" s="247">
        <f>K13/K11</f>
        <v>8.0829159823152114E-2</v>
      </c>
      <c r="N13" s="215">
        <f>L13/L11</f>
        <v>8.769712895201312E-2</v>
      </c>
      <c r="O13" s="182">
        <f t="shared" si="1"/>
        <v>3.7922662817072517E-2</v>
      </c>
      <c r="Q13" s="189">
        <f t="shared" si="2"/>
        <v>0.8431344279648465</v>
      </c>
      <c r="R13" s="190">
        <f t="shared" si="3"/>
        <v>0.9049492271005124</v>
      </c>
      <c r="S13" s="182">
        <f t="shared" si="4"/>
        <v>7.3315472699737982E-2</v>
      </c>
    </row>
    <row r="14" spans="1:19" ht="24" customHeight="1" thickBot="1" x14ac:dyDescent="0.3">
      <c r="A14" s="8"/>
      <c r="B14" t="s">
        <v>36</v>
      </c>
      <c r="E14" s="19">
        <v>266838.87</v>
      </c>
      <c r="F14" s="140">
        <v>291983</v>
      </c>
      <c r="G14" s="247">
        <f>E14/E11</f>
        <v>0.36230629653915619</v>
      </c>
      <c r="H14" s="215">
        <f>F14/F11</f>
        <v>0.40427865254664325</v>
      </c>
      <c r="I14" s="186">
        <f t="shared" si="0"/>
        <v>9.4229637533692165E-2</v>
      </c>
      <c r="K14" s="19">
        <v>27496.821</v>
      </c>
      <c r="L14" s="140">
        <v>27627.328000000001</v>
      </c>
      <c r="M14" s="247">
        <f>K14/K11</f>
        <v>0.2815180742650063</v>
      </c>
      <c r="N14" s="215">
        <f>L14/L11</f>
        <v>0.29567526625869289</v>
      </c>
      <c r="O14" s="209">
        <f t="shared" si="1"/>
        <v>4.7462577583060033E-3</v>
      </c>
      <c r="Q14" s="189">
        <f t="shared" si="2"/>
        <v>1.0304653516183755</v>
      </c>
      <c r="R14" s="190">
        <f t="shared" si="3"/>
        <v>0.94619645664302376</v>
      </c>
      <c r="S14" s="182">
        <f t="shared" si="4"/>
        <v>-8.1777514249270974E-2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1129939.0800000003</v>
      </c>
      <c r="F15" s="145">
        <v>1108314.4300000002</v>
      </c>
      <c r="G15" s="243">
        <f>G7+G11</f>
        <v>1</v>
      </c>
      <c r="H15" s="244">
        <f>H7+H11</f>
        <v>1</v>
      </c>
      <c r="I15" s="164">
        <f t="shared" si="0"/>
        <v>-1.9137890159529779E-2</v>
      </c>
      <c r="J15" s="1"/>
      <c r="K15" s="17">
        <v>152063.18700000015</v>
      </c>
      <c r="L15" s="145">
        <v>146327.59500000009</v>
      </c>
      <c r="M15" s="243">
        <f>M7+M11</f>
        <v>1</v>
      </c>
      <c r="N15" s="244">
        <f>N7+N11</f>
        <v>1</v>
      </c>
      <c r="O15" s="164">
        <f t="shared" si="1"/>
        <v>-3.7718478174471361E-2</v>
      </c>
      <c r="Q15" s="191">
        <f t="shared" si="2"/>
        <v>1.3457644725412994</v>
      </c>
      <c r="R15" s="192">
        <f t="shared" si="3"/>
        <v>1.3202714955177484</v>
      </c>
      <c r="S15" s="57">
        <f t="shared" si="4"/>
        <v>-1.8943119352386295E-2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561623.14000000036</v>
      </c>
      <c r="F16" s="181">
        <f t="shared" ref="F16:F17" si="5">F8+F12</f>
        <v>498827.49000000028</v>
      </c>
      <c r="G16" s="245">
        <f>E16/E15</f>
        <v>0.49703842440780099</v>
      </c>
      <c r="H16" s="246">
        <f>F16/F15</f>
        <v>0.45007759215045157</v>
      </c>
      <c r="I16" s="207">
        <f t="shared" si="0"/>
        <v>-0.11181100906917767</v>
      </c>
      <c r="J16" s="3"/>
      <c r="K16" s="180">
        <f t="shared" ref="K16:L18" si="6">K8+K12</f>
        <v>99422.172000000137</v>
      </c>
      <c r="L16" s="181">
        <f t="shared" si="6"/>
        <v>92409.774000000092</v>
      </c>
      <c r="M16" s="250">
        <f>K16/K15</f>
        <v>0.65382144068833725</v>
      </c>
      <c r="N16" s="246">
        <f>L16/L15</f>
        <v>0.6315266372005911</v>
      </c>
      <c r="O16" s="207">
        <f t="shared" si="1"/>
        <v>-7.0531530934568945E-2</v>
      </c>
      <c r="P16" s="3"/>
      <c r="Q16" s="189">
        <f t="shared" si="2"/>
        <v>1.7702648790432687</v>
      </c>
      <c r="R16" s="190">
        <f t="shared" si="3"/>
        <v>1.852539722700528</v>
      </c>
      <c r="S16" s="182">
        <f t="shared" si="4"/>
        <v>4.6476007421965233E-2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201860.92999999993</v>
      </c>
      <c r="F17" s="140">
        <f t="shared" si="5"/>
        <v>187806.40999999986</v>
      </c>
      <c r="G17" s="248">
        <f>E17/E15</f>
        <v>0.17864762231252315</v>
      </c>
      <c r="H17" s="215">
        <f>F17/F15</f>
        <v>0.16945228259817913</v>
      </c>
      <c r="I17" s="182">
        <f t="shared" si="0"/>
        <v>-6.9624765921766446E-2</v>
      </c>
      <c r="K17" s="19">
        <f t="shared" si="6"/>
        <v>19677.894999999997</v>
      </c>
      <c r="L17" s="140">
        <f t="shared" si="6"/>
        <v>19204.374000000022</v>
      </c>
      <c r="M17" s="247">
        <f>K17/K15</f>
        <v>0.12940604092429009</v>
      </c>
      <c r="N17" s="215">
        <f>L17/L15</f>
        <v>0.13124232650717735</v>
      </c>
      <c r="O17" s="182">
        <f t="shared" si="1"/>
        <v>-2.4063600298709555E-2</v>
      </c>
      <c r="Q17" s="189">
        <f t="shared" si="2"/>
        <v>0.97482435060613282</v>
      </c>
      <c r="R17" s="190">
        <f t="shared" si="3"/>
        <v>1.0225622224502366</v>
      </c>
      <c r="S17" s="182">
        <f t="shared" si="4"/>
        <v>4.8970742077196837E-2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366455.00999999995</v>
      </c>
      <c r="F18" s="142">
        <f>F10+F14</f>
        <v>421680.52999999991</v>
      </c>
      <c r="G18" s="249">
        <f>E18/E15</f>
        <v>0.32431395327967577</v>
      </c>
      <c r="H18" s="221">
        <f>F18/F15</f>
        <v>0.3804701252513692</v>
      </c>
      <c r="I18" s="208">
        <f t="shared" si="0"/>
        <v>0.15070204661685474</v>
      </c>
      <c r="K18" s="21">
        <f t="shared" si="6"/>
        <v>32963.120000000003</v>
      </c>
      <c r="L18" s="142">
        <f t="shared" si="6"/>
        <v>34713.447</v>
      </c>
      <c r="M18" s="249">
        <f>K18/K15</f>
        <v>0.21677251838737255</v>
      </c>
      <c r="N18" s="221">
        <f>L18/L15</f>
        <v>0.23723103629223169</v>
      </c>
      <c r="O18" s="186">
        <f t="shared" si="1"/>
        <v>5.3099554896502435E-2</v>
      </c>
      <c r="Q18" s="193">
        <f t="shared" si="2"/>
        <v>0.89951342185224881</v>
      </c>
      <c r="R18" s="194">
        <f t="shared" si="3"/>
        <v>0.82321673708767173</v>
      </c>
      <c r="S18" s="186">
        <f t="shared" si="4"/>
        <v>-8.4819951443825509E-2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topLeftCell="A78" workbookViewId="0">
      <selection activeCell="H96" sqref="H96:I96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41</v>
      </c>
    </row>
    <row r="3" spans="1:16" ht="8.25" customHeight="1" thickBot="1" x14ac:dyDescent="0.3"/>
    <row r="4" spans="1:16" x14ac:dyDescent="0.25">
      <c r="A4" s="354" t="s">
        <v>3</v>
      </c>
      <c r="B4" s="342" t="s">
        <v>1</v>
      </c>
      <c r="C4" s="340"/>
      <c r="D4" s="342" t="s">
        <v>104</v>
      </c>
      <c r="E4" s="340"/>
      <c r="F4" s="130" t="s">
        <v>0</v>
      </c>
      <c r="H4" s="352" t="s">
        <v>19</v>
      </c>
      <c r="I4" s="353"/>
      <c r="J4" s="342" t="s">
        <v>104</v>
      </c>
      <c r="K4" s="343"/>
      <c r="L4" s="130" t="s">
        <v>0</v>
      </c>
      <c r="N4" s="350" t="s">
        <v>22</v>
      </c>
      <c r="O4" s="340"/>
      <c r="P4" s="130" t="s">
        <v>0</v>
      </c>
    </row>
    <row r="5" spans="1:16" x14ac:dyDescent="0.25">
      <c r="A5" s="355"/>
      <c r="B5" s="345" t="s">
        <v>158</v>
      </c>
      <c r="C5" s="347"/>
      <c r="D5" s="345" t="str">
        <f>B5</f>
        <v>jan-dez</v>
      </c>
      <c r="E5" s="347"/>
      <c r="F5" s="131" t="s">
        <v>150</v>
      </c>
      <c r="H5" s="348" t="str">
        <f>B5</f>
        <v>jan-dez</v>
      </c>
      <c r="I5" s="347"/>
      <c r="J5" s="345" t="str">
        <f>B5</f>
        <v>jan-dez</v>
      </c>
      <c r="K5" s="346"/>
      <c r="L5" s="131" t="str">
        <f>F5</f>
        <v>2023/2022</v>
      </c>
      <c r="N5" s="348" t="str">
        <f>B5</f>
        <v>jan-dez</v>
      </c>
      <c r="O5" s="346"/>
      <c r="P5" s="131" t="str">
        <f>F5</f>
        <v>2023/2022</v>
      </c>
    </row>
    <row r="6" spans="1:16" ht="19.5" customHeight="1" thickBot="1" x14ac:dyDescent="0.3">
      <c r="A6" s="356"/>
      <c r="B6" s="99">
        <f>'6'!E6</f>
        <v>2022</v>
      </c>
      <c r="C6" s="134">
        <f>'6'!F6</f>
        <v>2023</v>
      </c>
      <c r="D6" s="99">
        <f>B6</f>
        <v>2022</v>
      </c>
      <c r="E6" s="134">
        <f>C6</f>
        <v>2023</v>
      </c>
      <c r="F6" s="132" t="s">
        <v>1</v>
      </c>
      <c r="H6" s="25">
        <f>B6</f>
        <v>2022</v>
      </c>
      <c r="I6" s="134">
        <f>E6</f>
        <v>2023</v>
      </c>
      <c r="J6" s="99">
        <f>B6</f>
        <v>2022</v>
      </c>
      <c r="K6" s="134">
        <f>C6</f>
        <v>2023</v>
      </c>
      <c r="L6" s="259">
        <v>1000</v>
      </c>
      <c r="N6" s="25">
        <f>B6</f>
        <v>2022</v>
      </c>
      <c r="O6" s="134">
        <f>C6</f>
        <v>2023</v>
      </c>
      <c r="P6" s="132"/>
    </row>
    <row r="7" spans="1:16" ht="20.100000000000001" customHeight="1" x14ac:dyDescent="0.25">
      <c r="A7" s="8" t="s">
        <v>167</v>
      </c>
      <c r="B7" s="39">
        <v>295680.74</v>
      </c>
      <c r="C7" s="147">
        <v>304453.15000000008</v>
      </c>
      <c r="D7" s="247">
        <f>B7/$B$33</f>
        <v>0.26167847916190312</v>
      </c>
      <c r="E7" s="246">
        <f>C7/$C$33</f>
        <v>0.27469925659995237</v>
      </c>
      <c r="F7" s="52">
        <f>(C7-B7)/B7</f>
        <v>2.9668520174834827E-2</v>
      </c>
      <c r="H7" s="39">
        <v>32878.003999999994</v>
      </c>
      <c r="I7" s="147">
        <v>30443.427000000011</v>
      </c>
      <c r="J7" s="247">
        <f>H7/$H$33</f>
        <v>0.21621277738970457</v>
      </c>
      <c r="K7" s="246">
        <f>I7/$I$33</f>
        <v>0.20804980085950298</v>
      </c>
      <c r="L7" s="52">
        <f>(I7-H7)/H7</f>
        <v>-7.4048807829087904E-2</v>
      </c>
      <c r="N7" s="27">
        <f t="shared" ref="N7:N33" si="0">(H7/B7)*10</f>
        <v>1.1119426987364815</v>
      </c>
      <c r="O7" s="151">
        <f t="shared" ref="O7:O33" si="1">(I7/C7)*10</f>
        <v>0.99993798717470994</v>
      </c>
      <c r="P7" s="61">
        <f>(O7-N7)/N7</f>
        <v>-0.10072885202541855</v>
      </c>
    </row>
    <row r="8" spans="1:16" ht="20.100000000000001" customHeight="1" x14ac:dyDescent="0.25">
      <c r="A8" s="8" t="s">
        <v>160</v>
      </c>
      <c r="B8" s="19">
        <v>103505.12999999998</v>
      </c>
      <c r="C8" s="140">
        <v>88728.839999999967</v>
      </c>
      <c r="D8" s="247">
        <f t="shared" ref="D8:D32" si="2">B8/$B$33</f>
        <v>9.1602398600108575E-2</v>
      </c>
      <c r="E8" s="215">
        <f t="shared" ref="E8:E32" si="3">C8/$C$33</f>
        <v>8.0057461671774799E-2</v>
      </c>
      <c r="F8" s="52">
        <f t="shared" ref="F8:F33" si="4">(C8-B8)/B8</f>
        <v>-0.14275901107510336</v>
      </c>
      <c r="H8" s="19">
        <v>13998.192000000006</v>
      </c>
      <c r="I8" s="140">
        <v>12759.057999999999</v>
      </c>
      <c r="J8" s="247">
        <f t="shared" ref="J8:J32" si="5">H8/$H$33</f>
        <v>9.2055100752294616E-2</v>
      </c>
      <c r="K8" s="215">
        <f t="shared" ref="K8:K32" si="6">I8/$I$33</f>
        <v>8.7195159600620756E-2</v>
      </c>
      <c r="L8" s="52">
        <f t="shared" ref="L8:L33" si="7">(I8-H8)/H8</f>
        <v>-8.8521003283853136E-2</v>
      </c>
      <c r="N8" s="27">
        <f t="shared" si="0"/>
        <v>1.3524152860829224</v>
      </c>
      <c r="O8" s="152">
        <f t="shared" si="1"/>
        <v>1.4379831856248773</v>
      </c>
      <c r="P8" s="52">
        <f t="shared" ref="P8:P71" si="8">(O8-N8)/N8</f>
        <v>6.3270432109496538E-2</v>
      </c>
    </row>
    <row r="9" spans="1:16" ht="20.100000000000001" customHeight="1" x14ac:dyDescent="0.25">
      <c r="A9" s="8" t="s">
        <v>163</v>
      </c>
      <c r="B9" s="19">
        <v>56642.119999999988</v>
      </c>
      <c r="C9" s="140">
        <v>59856.389999999978</v>
      </c>
      <c r="D9" s="247">
        <f t="shared" si="2"/>
        <v>5.0128472412866706E-2</v>
      </c>
      <c r="E9" s="215">
        <f t="shared" si="3"/>
        <v>5.400668653208815E-2</v>
      </c>
      <c r="F9" s="52">
        <f t="shared" si="4"/>
        <v>5.6746993226948254E-2</v>
      </c>
      <c r="H9" s="19">
        <v>9486.8230000000003</v>
      </c>
      <c r="I9" s="140">
        <v>10893.646000000002</v>
      </c>
      <c r="J9" s="247">
        <f t="shared" si="5"/>
        <v>6.2387374532667184E-2</v>
      </c>
      <c r="K9" s="215">
        <f t="shared" si="6"/>
        <v>7.444696948651415E-2</v>
      </c>
      <c r="L9" s="52">
        <f t="shared" si="7"/>
        <v>0.14829232083280167</v>
      </c>
      <c r="N9" s="27">
        <f t="shared" si="0"/>
        <v>1.6748707498942486</v>
      </c>
      <c r="O9" s="152">
        <f t="shared" si="1"/>
        <v>1.8199637499020582</v>
      </c>
      <c r="P9" s="52">
        <f t="shared" si="8"/>
        <v>8.6629371261615767E-2</v>
      </c>
    </row>
    <row r="10" spans="1:16" ht="20.100000000000001" customHeight="1" x14ac:dyDescent="0.25">
      <c r="A10" s="8" t="s">
        <v>161</v>
      </c>
      <c r="B10" s="19">
        <v>32447.320000000007</v>
      </c>
      <c r="C10" s="140">
        <v>27352.13</v>
      </c>
      <c r="D10" s="247">
        <f t="shared" si="2"/>
        <v>2.8715990600130411E-2</v>
      </c>
      <c r="E10" s="215">
        <f t="shared" si="3"/>
        <v>2.4679034450539448E-2</v>
      </c>
      <c r="F10" s="52">
        <f t="shared" si="4"/>
        <v>-0.15702960984142927</v>
      </c>
      <c r="H10" s="19">
        <v>9310.6869999999999</v>
      </c>
      <c r="I10" s="140">
        <v>7920.5799999999981</v>
      </c>
      <c r="J10" s="247">
        <f t="shared" si="5"/>
        <v>6.1229066572174411E-2</v>
      </c>
      <c r="K10" s="215">
        <f t="shared" si="6"/>
        <v>5.4129093012155335E-2</v>
      </c>
      <c r="L10" s="52">
        <f t="shared" si="7"/>
        <v>-0.14930230175281392</v>
      </c>
      <c r="N10" s="27">
        <f t="shared" si="0"/>
        <v>2.8694779722947841</v>
      </c>
      <c r="O10" s="152">
        <f t="shared" si="1"/>
        <v>2.8957817910341892</v>
      </c>
      <c r="P10" s="52">
        <f t="shared" si="8"/>
        <v>9.1667609904561801E-3</v>
      </c>
    </row>
    <row r="11" spans="1:16" ht="20.100000000000001" customHeight="1" x14ac:dyDescent="0.25">
      <c r="A11" s="8" t="s">
        <v>179</v>
      </c>
      <c r="B11" s="19">
        <v>97496.380000000034</v>
      </c>
      <c r="C11" s="140">
        <v>101647.28000000001</v>
      </c>
      <c r="D11" s="247">
        <f t="shared" si="2"/>
        <v>8.628463403531457E-2</v>
      </c>
      <c r="E11" s="215">
        <f t="shared" si="3"/>
        <v>9.1713395809526699E-2</v>
      </c>
      <c r="F11" s="52">
        <f t="shared" si="4"/>
        <v>4.2574914063475772E-2</v>
      </c>
      <c r="H11" s="19">
        <v>6290.3019999999997</v>
      </c>
      <c r="I11" s="140">
        <v>7094.9250000000011</v>
      </c>
      <c r="J11" s="247">
        <f t="shared" si="5"/>
        <v>4.1366369626331743E-2</v>
      </c>
      <c r="K11" s="215">
        <f t="shared" si="6"/>
        <v>4.848658245220254E-2</v>
      </c>
      <c r="L11" s="52">
        <f t="shared" si="7"/>
        <v>0.12791484415215701</v>
      </c>
      <c r="N11" s="27">
        <f t="shared" si="0"/>
        <v>0.6451831339789228</v>
      </c>
      <c r="O11" s="152">
        <f t="shared" si="1"/>
        <v>0.69799457496550821</v>
      </c>
      <c r="P11" s="52">
        <f t="shared" si="8"/>
        <v>8.1854962111130886E-2</v>
      </c>
    </row>
    <row r="12" spans="1:16" ht="20.100000000000001" customHeight="1" x14ac:dyDescent="0.25">
      <c r="A12" s="8" t="s">
        <v>162</v>
      </c>
      <c r="B12" s="19">
        <v>42753.659999999982</v>
      </c>
      <c r="C12" s="140">
        <v>32782.339999999997</v>
      </c>
      <c r="D12" s="247">
        <f t="shared" si="2"/>
        <v>3.7837137202122416E-2</v>
      </c>
      <c r="E12" s="215">
        <f t="shared" si="3"/>
        <v>2.9578555608989036E-2</v>
      </c>
      <c r="F12" s="52">
        <f t="shared" si="4"/>
        <v>-0.23322728393311801</v>
      </c>
      <c r="H12" s="19">
        <v>7679.3420000000006</v>
      </c>
      <c r="I12" s="140">
        <v>6685.9360000000006</v>
      </c>
      <c r="J12" s="247">
        <f t="shared" si="5"/>
        <v>5.0500993379811288E-2</v>
      </c>
      <c r="K12" s="215">
        <f t="shared" si="6"/>
        <v>4.5691559408189544E-2</v>
      </c>
      <c r="L12" s="52">
        <f t="shared" si="7"/>
        <v>-0.12936082284133196</v>
      </c>
      <c r="N12" s="27">
        <f t="shared" si="0"/>
        <v>1.7961835314216381</v>
      </c>
      <c r="O12" s="152">
        <f t="shared" si="1"/>
        <v>2.0394932149443883</v>
      </c>
      <c r="P12" s="52">
        <f t="shared" si="8"/>
        <v>0.13545925528566458</v>
      </c>
    </row>
    <row r="13" spans="1:16" ht="20.100000000000001" customHeight="1" x14ac:dyDescent="0.25">
      <c r="A13" s="8" t="s">
        <v>170</v>
      </c>
      <c r="B13" s="19">
        <v>32465.910000000022</v>
      </c>
      <c r="C13" s="140">
        <v>34439.26999999999</v>
      </c>
      <c r="D13" s="247">
        <f t="shared" si="2"/>
        <v>2.8732442814527682E-2</v>
      </c>
      <c r="E13" s="215">
        <f t="shared" si="3"/>
        <v>3.1073555543258583E-2</v>
      </c>
      <c r="F13" s="52">
        <f t="shared" si="4"/>
        <v>6.0782525424359475E-2</v>
      </c>
      <c r="H13" s="19">
        <v>6310.2100000000028</v>
      </c>
      <c r="I13" s="140">
        <v>6563.9680000000017</v>
      </c>
      <c r="J13" s="247">
        <f t="shared" si="5"/>
        <v>4.1497288886888889E-2</v>
      </c>
      <c r="K13" s="215">
        <f t="shared" si="6"/>
        <v>4.4858032416920407E-2</v>
      </c>
      <c r="L13" s="52">
        <f t="shared" si="7"/>
        <v>4.0213875607943123E-2</v>
      </c>
      <c r="N13" s="27">
        <f t="shared" si="0"/>
        <v>1.9436418076684123</v>
      </c>
      <c r="O13" s="152">
        <f t="shared" si="1"/>
        <v>1.9059544525769576</v>
      </c>
      <c r="P13" s="52">
        <f t="shared" si="8"/>
        <v>-1.9390072256505103E-2</v>
      </c>
    </row>
    <row r="14" spans="1:16" ht="20.100000000000001" customHeight="1" x14ac:dyDescent="0.25">
      <c r="A14" s="8" t="s">
        <v>173</v>
      </c>
      <c r="B14" s="19">
        <v>66979.220000000045</v>
      </c>
      <c r="C14" s="140">
        <v>62452.399999999987</v>
      </c>
      <c r="D14" s="247">
        <f t="shared" si="2"/>
        <v>5.9276841721413905E-2</v>
      </c>
      <c r="E14" s="215">
        <f t="shared" si="3"/>
        <v>5.6348991143244397E-2</v>
      </c>
      <c r="F14" s="52">
        <f t="shared" si="4"/>
        <v>-6.7585439185467597E-2</v>
      </c>
      <c r="H14" s="19">
        <v>5756.8020000000006</v>
      </c>
      <c r="I14" s="140">
        <v>6469.3089999999993</v>
      </c>
      <c r="J14" s="247">
        <f t="shared" si="5"/>
        <v>3.7857959665148967E-2</v>
      </c>
      <c r="K14" s="215">
        <f t="shared" si="6"/>
        <v>4.4211134612032667E-2</v>
      </c>
      <c r="L14" s="52">
        <f t="shared" si="7"/>
        <v>0.12376784888554421</v>
      </c>
      <c r="N14" s="27">
        <f t="shared" si="0"/>
        <v>0.85949074951902948</v>
      </c>
      <c r="O14" s="152">
        <f t="shared" si="1"/>
        <v>1.0358783649627559</v>
      </c>
      <c r="P14" s="52">
        <f t="shared" si="8"/>
        <v>0.20522340181372842</v>
      </c>
    </row>
    <row r="15" spans="1:16" ht="20.100000000000001" customHeight="1" x14ac:dyDescent="0.25">
      <c r="A15" s="8" t="s">
        <v>165</v>
      </c>
      <c r="B15" s="19">
        <v>66510.7</v>
      </c>
      <c r="C15" s="140">
        <v>64067.27</v>
      </c>
      <c r="D15" s="247">
        <f t="shared" si="2"/>
        <v>5.8862199898422833E-2</v>
      </c>
      <c r="E15" s="215">
        <f t="shared" si="3"/>
        <v>5.7806041558080203E-2</v>
      </c>
      <c r="F15" s="52">
        <f t="shared" si="4"/>
        <v>-3.6737397140610466E-2</v>
      </c>
      <c r="H15" s="19">
        <v>5847.5069999999978</v>
      </c>
      <c r="I15" s="140">
        <v>6230.8789999999999</v>
      </c>
      <c r="J15" s="247">
        <f t="shared" si="5"/>
        <v>3.8454455120686126E-2</v>
      </c>
      <c r="K15" s="215">
        <f t="shared" si="6"/>
        <v>4.2581708528729653E-2</v>
      </c>
      <c r="L15" s="52">
        <f t="shared" si="7"/>
        <v>6.5561614547875235E-2</v>
      </c>
      <c r="N15" s="27">
        <f t="shared" si="0"/>
        <v>0.87918289839078501</v>
      </c>
      <c r="O15" s="152">
        <f t="shared" si="1"/>
        <v>0.97255259979081365</v>
      </c>
      <c r="P15" s="52">
        <f t="shared" si="8"/>
        <v>0.10620054322135719</v>
      </c>
    </row>
    <row r="16" spans="1:16" ht="20.100000000000001" customHeight="1" x14ac:dyDescent="0.25">
      <c r="A16" s="8" t="s">
        <v>169</v>
      </c>
      <c r="B16" s="19">
        <v>26856.250000000007</v>
      </c>
      <c r="C16" s="140">
        <v>26037.929999999993</v>
      </c>
      <c r="D16" s="247">
        <f t="shared" si="2"/>
        <v>2.3767874282213521E-2</v>
      </c>
      <c r="E16" s="215">
        <f t="shared" si="3"/>
        <v>2.3493269865664371E-2</v>
      </c>
      <c r="F16" s="52">
        <f t="shared" si="4"/>
        <v>-3.0470374680009831E-2</v>
      </c>
      <c r="H16" s="19">
        <v>3623.7330000000002</v>
      </c>
      <c r="I16" s="140">
        <v>3790.2480000000005</v>
      </c>
      <c r="J16" s="247">
        <f t="shared" si="5"/>
        <v>2.383044227528917E-2</v>
      </c>
      <c r="K16" s="215">
        <f t="shared" si="6"/>
        <v>2.5902482713530552E-2</v>
      </c>
      <c r="L16" s="52">
        <f t="shared" si="7"/>
        <v>4.5951233162045968E-2</v>
      </c>
      <c r="N16" s="27">
        <f t="shared" si="0"/>
        <v>1.3493071445194318</v>
      </c>
      <c r="O16" s="152">
        <f t="shared" si="1"/>
        <v>1.4556641023307157</v>
      </c>
      <c r="P16" s="52">
        <f t="shared" si="8"/>
        <v>7.8823385945357885E-2</v>
      </c>
    </row>
    <row r="17" spans="1:16" ht="20.100000000000001" customHeight="1" x14ac:dyDescent="0.25">
      <c r="A17" s="8" t="s">
        <v>168</v>
      </c>
      <c r="B17" s="19">
        <v>23540.579999999991</v>
      </c>
      <c r="C17" s="140">
        <v>16083.159999999993</v>
      </c>
      <c r="D17" s="247">
        <f t="shared" si="2"/>
        <v>2.083349484646552E-2</v>
      </c>
      <c r="E17" s="215">
        <f t="shared" si="3"/>
        <v>1.451136930518895E-2</v>
      </c>
      <c r="F17" s="52">
        <f t="shared" si="4"/>
        <v>-0.31678998563331917</v>
      </c>
      <c r="H17" s="19">
        <v>5152.484999999996</v>
      </c>
      <c r="I17" s="140">
        <v>3439.7669999999985</v>
      </c>
      <c r="J17" s="247">
        <f t="shared" si="5"/>
        <v>3.3883841984713892E-2</v>
      </c>
      <c r="K17" s="215">
        <f t="shared" si="6"/>
        <v>2.3507302228263902E-2</v>
      </c>
      <c r="L17" s="52">
        <f t="shared" si="7"/>
        <v>-0.33240620787833419</v>
      </c>
      <c r="N17" s="27">
        <f t="shared" si="0"/>
        <v>2.1887672266358766</v>
      </c>
      <c r="O17" s="152">
        <f t="shared" si="1"/>
        <v>2.1387382827752752</v>
      </c>
      <c r="P17" s="52">
        <f t="shared" si="8"/>
        <v>-2.2857133116661123E-2</v>
      </c>
    </row>
    <row r="18" spans="1:16" ht="20.100000000000001" customHeight="1" x14ac:dyDescent="0.25">
      <c r="A18" s="8" t="s">
        <v>171</v>
      </c>
      <c r="B18" s="19">
        <v>22673.069999999996</v>
      </c>
      <c r="C18" s="140">
        <v>19411.290000000005</v>
      </c>
      <c r="D18" s="247">
        <f t="shared" si="2"/>
        <v>2.0065745491340999E-2</v>
      </c>
      <c r="E18" s="215">
        <f t="shared" si="3"/>
        <v>1.7514244581296301E-2</v>
      </c>
      <c r="F18" s="52">
        <f t="shared" si="4"/>
        <v>-0.14386141797295171</v>
      </c>
      <c r="H18" s="19">
        <v>3818.5029999999983</v>
      </c>
      <c r="I18" s="140">
        <v>3383.9670000000006</v>
      </c>
      <c r="J18" s="247">
        <f t="shared" si="5"/>
        <v>2.5111291400199319E-2</v>
      </c>
      <c r="K18" s="215">
        <f t="shared" si="6"/>
        <v>2.3125966089991432E-2</v>
      </c>
      <c r="L18" s="52">
        <f t="shared" si="7"/>
        <v>-0.11379747508382158</v>
      </c>
      <c r="N18" s="27">
        <f t="shared" si="0"/>
        <v>1.6841579018633115</v>
      </c>
      <c r="O18" s="152">
        <f t="shared" si="1"/>
        <v>1.7432983588416842</v>
      </c>
      <c r="P18" s="52">
        <f t="shared" si="8"/>
        <v>3.5115743549307993E-2</v>
      </c>
    </row>
    <row r="19" spans="1:16" ht="20.100000000000001" customHeight="1" x14ac:dyDescent="0.25">
      <c r="A19" s="8" t="s">
        <v>164</v>
      </c>
      <c r="B19" s="19">
        <v>13017.599999999999</v>
      </c>
      <c r="C19" s="140">
        <v>36887.560000000005</v>
      </c>
      <c r="D19" s="247">
        <f t="shared" si="2"/>
        <v>1.1520621094015084E-2</v>
      </c>
      <c r="E19" s="215">
        <f t="shared" si="3"/>
        <v>3.328257667817245E-2</v>
      </c>
      <c r="F19" s="52">
        <f t="shared" si="4"/>
        <v>1.8336682645034421</v>
      </c>
      <c r="H19" s="19">
        <v>2084.6149999999998</v>
      </c>
      <c r="I19" s="140">
        <v>3258.2249999999999</v>
      </c>
      <c r="J19" s="247">
        <f t="shared" si="5"/>
        <v>1.3708873535578347E-2</v>
      </c>
      <c r="K19" s="215">
        <f t="shared" si="6"/>
        <v>2.2266647654531596E-2</v>
      </c>
      <c r="L19" s="52">
        <f t="shared" si="7"/>
        <v>0.56298645073550768</v>
      </c>
      <c r="N19" s="27">
        <f t="shared" si="0"/>
        <v>1.6013819751720748</v>
      </c>
      <c r="O19" s="152">
        <f t="shared" si="1"/>
        <v>0.88328558462527729</v>
      </c>
      <c r="P19" s="52">
        <f t="shared" si="8"/>
        <v>-0.4484229257480154</v>
      </c>
    </row>
    <row r="20" spans="1:16" ht="20.100000000000001" customHeight="1" x14ac:dyDescent="0.25">
      <c r="A20" s="8" t="s">
        <v>166</v>
      </c>
      <c r="B20" s="19">
        <v>11313.929999999998</v>
      </c>
      <c r="C20" s="140">
        <v>14471.690000000004</v>
      </c>
      <c r="D20" s="247">
        <f t="shared" si="2"/>
        <v>1.0012867242364958E-2</v>
      </c>
      <c r="E20" s="215">
        <f t="shared" si="3"/>
        <v>1.3057386611848047E-2</v>
      </c>
      <c r="F20" s="52">
        <f t="shared" si="4"/>
        <v>0.27910372434688974</v>
      </c>
      <c r="H20" s="19">
        <v>2604.8399999999997</v>
      </c>
      <c r="I20" s="140">
        <v>3078.4430000000002</v>
      </c>
      <c r="J20" s="247">
        <f t="shared" si="5"/>
        <v>1.7129984261082216E-2</v>
      </c>
      <c r="K20" s="215">
        <f t="shared" si="6"/>
        <v>2.1038020887311101E-2</v>
      </c>
      <c r="L20" s="52">
        <f t="shared" si="7"/>
        <v>0.1818165415150261</v>
      </c>
      <c r="N20" s="27">
        <f t="shared" si="0"/>
        <v>2.3023299596161544</v>
      </c>
      <c r="O20" s="152">
        <f t="shared" si="1"/>
        <v>2.1272173464191115</v>
      </c>
      <c r="P20" s="52">
        <f t="shared" si="8"/>
        <v>-7.6058869175397309E-2</v>
      </c>
    </row>
    <row r="21" spans="1:16" ht="20.100000000000001" customHeight="1" x14ac:dyDescent="0.25">
      <c r="A21" s="8" t="s">
        <v>178</v>
      </c>
      <c r="B21" s="19">
        <v>22448.020000000004</v>
      </c>
      <c r="C21" s="140">
        <v>22771.09</v>
      </c>
      <c r="D21" s="247">
        <f t="shared" si="2"/>
        <v>1.9866575461749674E-2</v>
      </c>
      <c r="E21" s="215">
        <f t="shared" si="3"/>
        <v>2.0545694780857444E-2</v>
      </c>
      <c r="F21" s="52">
        <f t="shared" si="4"/>
        <v>1.4391915188956354E-2</v>
      </c>
      <c r="H21" s="19">
        <v>2908.677000000002</v>
      </c>
      <c r="I21" s="140">
        <v>3037.0400000000009</v>
      </c>
      <c r="J21" s="247">
        <f t="shared" si="5"/>
        <v>1.9128081275844915E-2</v>
      </c>
      <c r="K21" s="215">
        <f t="shared" si="6"/>
        <v>2.0755073573101506E-2</v>
      </c>
      <c r="L21" s="52">
        <f t="shared" si="7"/>
        <v>4.4131060272418983E-2</v>
      </c>
      <c r="N21" s="27">
        <f t="shared" si="0"/>
        <v>1.2957387778521228</v>
      </c>
      <c r="O21" s="152">
        <f t="shared" si="1"/>
        <v>1.333726229179192</v>
      </c>
      <c r="P21" s="52">
        <f t="shared" si="8"/>
        <v>2.9317214222791915E-2</v>
      </c>
    </row>
    <row r="22" spans="1:16" ht="20.100000000000001" customHeight="1" x14ac:dyDescent="0.25">
      <c r="A22" s="8" t="s">
        <v>183</v>
      </c>
      <c r="B22" s="19">
        <v>15502.969999999998</v>
      </c>
      <c r="C22" s="140">
        <v>10165.649999999998</v>
      </c>
      <c r="D22" s="247">
        <f t="shared" si="2"/>
        <v>1.3720182153536983E-2</v>
      </c>
      <c r="E22" s="215">
        <f t="shared" si="3"/>
        <v>9.1721714748403977E-3</v>
      </c>
      <c r="F22" s="52">
        <f t="shared" si="4"/>
        <v>-0.34427725784156199</v>
      </c>
      <c r="H22" s="19">
        <v>4426.3610000000008</v>
      </c>
      <c r="I22" s="140">
        <v>3015.6460000000002</v>
      </c>
      <c r="J22" s="247">
        <f t="shared" si="5"/>
        <v>2.9108695453029035E-2</v>
      </c>
      <c r="K22" s="215">
        <f t="shared" si="6"/>
        <v>2.0608867384173161E-2</v>
      </c>
      <c r="L22" s="52">
        <f t="shared" si="7"/>
        <v>-0.31870762461534435</v>
      </c>
      <c r="N22" s="27">
        <f t="shared" si="0"/>
        <v>2.855169686840652</v>
      </c>
      <c r="O22" s="152">
        <f t="shared" si="1"/>
        <v>2.9665058309109611</v>
      </c>
      <c r="P22" s="52">
        <f t="shared" si="8"/>
        <v>3.8994580456444453E-2</v>
      </c>
    </row>
    <row r="23" spans="1:16" ht="20.100000000000001" customHeight="1" x14ac:dyDescent="0.25">
      <c r="A23" s="8" t="s">
        <v>186</v>
      </c>
      <c r="B23" s="19">
        <v>7243.21</v>
      </c>
      <c r="C23" s="140">
        <v>9120.510000000002</v>
      </c>
      <c r="D23" s="247">
        <f t="shared" si="2"/>
        <v>6.4102659410629464E-3</v>
      </c>
      <c r="E23" s="215">
        <f t="shared" si="3"/>
        <v>8.2291719327339252E-3</v>
      </c>
      <c r="F23" s="52">
        <f t="shared" si="4"/>
        <v>0.2591806671351517</v>
      </c>
      <c r="H23" s="19">
        <v>2077.3819999999996</v>
      </c>
      <c r="I23" s="140">
        <v>2671.6819999999998</v>
      </c>
      <c r="J23" s="247">
        <f t="shared" si="5"/>
        <v>1.3661307782533856E-2</v>
      </c>
      <c r="K23" s="215">
        <f t="shared" si="6"/>
        <v>1.825822395290512E-2</v>
      </c>
      <c r="L23" s="52">
        <f t="shared" si="7"/>
        <v>0.28608123108797529</v>
      </c>
      <c r="N23" s="27">
        <f t="shared" si="0"/>
        <v>2.8680405510816334</v>
      </c>
      <c r="O23" s="152">
        <f t="shared" si="1"/>
        <v>2.92931206697871</v>
      </c>
      <c r="P23" s="52">
        <f t="shared" si="8"/>
        <v>2.1363545879422508E-2</v>
      </c>
    </row>
    <row r="24" spans="1:16" ht="20.100000000000001" customHeight="1" x14ac:dyDescent="0.25">
      <c r="A24" s="8" t="s">
        <v>172</v>
      </c>
      <c r="B24" s="19">
        <v>10466.410000000003</v>
      </c>
      <c r="C24" s="140">
        <v>18848.289999999997</v>
      </c>
      <c r="D24" s="247">
        <f t="shared" si="2"/>
        <v>9.2628091064874078E-3</v>
      </c>
      <c r="E24" s="215">
        <f t="shared" si="3"/>
        <v>1.7006265992584785E-2</v>
      </c>
      <c r="F24" s="52">
        <f t="shared" si="4"/>
        <v>0.80083619884946133</v>
      </c>
      <c r="H24" s="19">
        <v>1794.6739999999993</v>
      </c>
      <c r="I24" s="140">
        <v>2143.011</v>
      </c>
      <c r="J24" s="247">
        <f t="shared" si="5"/>
        <v>1.180215958514667E-2</v>
      </c>
      <c r="K24" s="215">
        <f t="shared" si="6"/>
        <v>1.4645296398126405E-2</v>
      </c>
      <c r="L24" s="52">
        <f t="shared" si="7"/>
        <v>0.19409486068221907</v>
      </c>
      <c r="N24" s="27">
        <f t="shared" si="0"/>
        <v>1.714698736242894</v>
      </c>
      <c r="O24" s="152">
        <f t="shared" si="1"/>
        <v>1.1369790044614128</v>
      </c>
      <c r="P24" s="52">
        <f t="shared" si="8"/>
        <v>-0.33692200243136178</v>
      </c>
    </row>
    <row r="25" spans="1:16" ht="20.100000000000001" customHeight="1" x14ac:dyDescent="0.25">
      <c r="A25" s="8" t="s">
        <v>199</v>
      </c>
      <c r="B25" s="19">
        <v>28830.640000000003</v>
      </c>
      <c r="C25" s="140">
        <v>21423.570000000003</v>
      </c>
      <c r="D25" s="247">
        <f t="shared" si="2"/>
        <v>2.5515216271659532E-2</v>
      </c>
      <c r="E25" s="215">
        <f t="shared" si="3"/>
        <v>1.9329866525332522E-2</v>
      </c>
      <c r="F25" s="52">
        <f t="shared" si="4"/>
        <v>-0.25691659983961501</v>
      </c>
      <c r="H25" s="19">
        <v>2614.77</v>
      </c>
      <c r="I25" s="140">
        <v>2080.0090000000005</v>
      </c>
      <c r="J25" s="247">
        <f t="shared" si="5"/>
        <v>1.7195286062234128E-2</v>
      </c>
      <c r="K25" s="215">
        <f t="shared" si="6"/>
        <v>1.421474192888908E-2</v>
      </c>
      <c r="L25" s="52">
        <f t="shared" si="7"/>
        <v>-0.20451550231951549</v>
      </c>
      <c r="N25" s="27">
        <f t="shared" si="0"/>
        <v>0.9069413651587338</v>
      </c>
      <c r="O25" s="152">
        <f t="shared" si="1"/>
        <v>0.97089747413713035</v>
      </c>
      <c r="P25" s="52">
        <f t="shared" si="8"/>
        <v>7.0518460658372195E-2</v>
      </c>
    </row>
    <row r="26" spans="1:16" ht="20.100000000000001" customHeight="1" x14ac:dyDescent="0.25">
      <c r="A26" s="8" t="s">
        <v>196</v>
      </c>
      <c r="B26" s="19">
        <v>10948.200000000003</v>
      </c>
      <c r="C26" s="140">
        <v>9977.4299999999967</v>
      </c>
      <c r="D26" s="247">
        <f t="shared" si="2"/>
        <v>9.6891949254467782E-3</v>
      </c>
      <c r="E26" s="215">
        <f t="shared" si="3"/>
        <v>9.0023460219677848E-3</v>
      </c>
      <c r="F26" s="52">
        <f t="shared" si="4"/>
        <v>-8.8669370307448314E-2</v>
      </c>
      <c r="H26" s="19">
        <v>2100.1570000000006</v>
      </c>
      <c r="I26" s="140">
        <v>1890.2799999999993</v>
      </c>
      <c r="J26" s="247">
        <f t="shared" si="5"/>
        <v>1.3811081047512191E-2</v>
      </c>
      <c r="K26" s="215">
        <f t="shared" si="6"/>
        <v>1.2918137552933874E-2</v>
      </c>
      <c r="L26" s="52">
        <f t="shared" si="7"/>
        <v>-9.9933957318429648E-2</v>
      </c>
      <c r="N26" s="27">
        <f t="shared" si="0"/>
        <v>1.9182669297236077</v>
      </c>
      <c r="O26" s="152">
        <f t="shared" si="1"/>
        <v>1.8945560129211629</v>
      </c>
      <c r="P26" s="52">
        <f t="shared" si="8"/>
        <v>-1.2360593009785724E-2</v>
      </c>
    </row>
    <row r="27" spans="1:16" ht="20.100000000000001" customHeight="1" x14ac:dyDescent="0.25">
      <c r="A27" s="8" t="s">
        <v>175</v>
      </c>
      <c r="B27" s="19">
        <v>6368.3300000000027</v>
      </c>
      <c r="C27" s="140">
        <v>7161.8800000000019</v>
      </c>
      <c r="D27" s="247">
        <f t="shared" si="2"/>
        <v>5.6359941104081488E-3</v>
      </c>
      <c r="E27" s="215">
        <f t="shared" si="3"/>
        <v>6.4619568293448996E-3</v>
      </c>
      <c r="F27" s="52">
        <f t="shared" si="4"/>
        <v>0.1246088063903722</v>
      </c>
      <c r="H27" s="19">
        <v>1411.1229999999998</v>
      </c>
      <c r="I27" s="140">
        <v>1814.2869999999998</v>
      </c>
      <c r="J27" s="247">
        <f t="shared" si="5"/>
        <v>9.2798462786394236E-3</v>
      </c>
      <c r="K27" s="215">
        <f t="shared" si="6"/>
        <v>1.2398802836881174E-2</v>
      </c>
      <c r="L27" s="52">
        <f t="shared" si="7"/>
        <v>0.28570436453803111</v>
      </c>
      <c r="N27" s="27">
        <f t="shared" si="0"/>
        <v>2.2158446562913654</v>
      </c>
      <c r="O27" s="152">
        <f t="shared" si="1"/>
        <v>2.5332552346590549</v>
      </c>
      <c r="P27" s="52">
        <f t="shared" si="8"/>
        <v>0.14324586223428498</v>
      </c>
    </row>
    <row r="28" spans="1:16" ht="20.100000000000001" customHeight="1" x14ac:dyDescent="0.25">
      <c r="A28" s="8" t="s">
        <v>200</v>
      </c>
      <c r="B28" s="19">
        <v>42206.55</v>
      </c>
      <c r="C28" s="140">
        <v>41810.81</v>
      </c>
      <c r="D28" s="247">
        <f t="shared" si="2"/>
        <v>3.7352942956889325E-2</v>
      </c>
      <c r="E28" s="215">
        <f t="shared" si="3"/>
        <v>3.7724682516314417E-2</v>
      </c>
      <c r="F28" s="52">
        <f t="shared" ref="F28:F29" si="9">(C28-B28)/B28</f>
        <v>-9.37626979698661E-3</v>
      </c>
      <c r="H28" s="19">
        <v>1313.3790000000001</v>
      </c>
      <c r="I28" s="140">
        <v>1446.1980000000005</v>
      </c>
      <c r="J28" s="247">
        <f t="shared" si="5"/>
        <v>8.6370608554981881E-3</v>
      </c>
      <c r="K28" s="215">
        <f t="shared" si="6"/>
        <v>9.8832896146485577E-3</v>
      </c>
      <c r="L28" s="52">
        <f t="shared" ref="L28" si="10">(I28-H28)/H28</f>
        <v>0.10112770190478179</v>
      </c>
      <c r="N28" s="27">
        <f t="shared" si="0"/>
        <v>0.31117895208208207</v>
      </c>
      <c r="O28" s="152">
        <f t="shared" si="1"/>
        <v>0.34589093107739377</v>
      </c>
      <c r="P28" s="52">
        <f t="shared" ref="P28" si="11">(O28-N28)/N28</f>
        <v>0.11154989359998697</v>
      </c>
    </row>
    <row r="29" spans="1:16" ht="20.100000000000001" customHeight="1" x14ac:dyDescent="0.25">
      <c r="A29" s="8" t="s">
        <v>180</v>
      </c>
      <c r="B29" s="19">
        <v>11536.620000000003</v>
      </c>
      <c r="C29" s="140">
        <v>5702.64</v>
      </c>
      <c r="D29" s="247">
        <f t="shared" si="2"/>
        <v>1.0209948663781061E-2</v>
      </c>
      <c r="E29" s="215">
        <f t="shared" si="3"/>
        <v>5.1453268545822309E-3</v>
      </c>
      <c r="F29" s="52">
        <f t="shared" si="9"/>
        <v>-0.50569230849243552</v>
      </c>
      <c r="H29" s="19">
        <v>1721.8380000000004</v>
      </c>
      <c r="I29" s="140">
        <v>1163.6289999999999</v>
      </c>
      <c r="J29" s="247">
        <f t="shared" si="5"/>
        <v>1.1323174490614889E-2</v>
      </c>
      <c r="K29" s="215">
        <f t="shared" si="6"/>
        <v>7.9522184451948363E-3</v>
      </c>
      <c r="L29" s="52">
        <f t="shared" ref="L29:L32" si="12">(I29-H29)/H29</f>
        <v>-0.32419368140324489</v>
      </c>
      <c r="N29" s="27">
        <f t="shared" ref="N29:N30" si="13">(H29/B29)*10</f>
        <v>1.492497802649303</v>
      </c>
      <c r="O29" s="152">
        <f t="shared" ref="O29:O30" si="14">(I29/C29)*10</f>
        <v>2.0405093079696419</v>
      </c>
      <c r="P29" s="52">
        <f t="shared" ref="P29:P30" si="15">(O29-N29)/N29</f>
        <v>0.36717742856811897</v>
      </c>
    </row>
    <row r="30" spans="1:16" ht="20.100000000000001" customHeight="1" x14ac:dyDescent="0.25">
      <c r="A30" s="8" t="s">
        <v>198</v>
      </c>
      <c r="B30" s="19">
        <v>5567.9</v>
      </c>
      <c r="C30" s="140">
        <v>3518.6200000000003</v>
      </c>
      <c r="D30" s="247">
        <f t="shared" si="2"/>
        <v>4.927610787654144E-3</v>
      </c>
      <c r="E30" s="215">
        <f t="shared" si="3"/>
        <v>3.1747488842132996E-3</v>
      </c>
      <c r="F30" s="52">
        <f t="shared" si="4"/>
        <v>-0.36805258715134959</v>
      </c>
      <c r="H30" s="19">
        <v>1435.665</v>
      </c>
      <c r="I30" s="140">
        <v>888.32</v>
      </c>
      <c r="J30" s="247">
        <f t="shared" si="5"/>
        <v>9.4412397130674442E-3</v>
      </c>
      <c r="K30" s="215">
        <f t="shared" si="6"/>
        <v>6.0707619776023784E-3</v>
      </c>
      <c r="L30" s="52">
        <f t="shared" si="12"/>
        <v>-0.38124841101510443</v>
      </c>
      <c r="N30" s="27">
        <f t="shared" si="13"/>
        <v>2.5784676448930477</v>
      </c>
      <c r="O30" s="152">
        <f t="shared" si="14"/>
        <v>2.5246261318357766</v>
      </c>
      <c r="P30" s="52">
        <f t="shared" si="15"/>
        <v>-2.0881205612143499E-2</v>
      </c>
    </row>
    <row r="31" spans="1:16" ht="20.100000000000001" customHeight="1" x14ac:dyDescent="0.25">
      <c r="A31" s="8" t="s">
        <v>182</v>
      </c>
      <c r="B31" s="19">
        <v>3017.110000000001</v>
      </c>
      <c r="C31" s="140">
        <v>2584.2400000000007</v>
      </c>
      <c r="D31" s="247">
        <f t="shared" si="2"/>
        <v>2.6701528015120966E-3</v>
      </c>
      <c r="E31" s="215">
        <f t="shared" si="3"/>
        <v>2.3316848811577775E-3</v>
      </c>
      <c r="F31" s="52">
        <f t="shared" si="4"/>
        <v>-0.14347173288345477</v>
      </c>
      <c r="H31" s="19">
        <v>1226.2530000000002</v>
      </c>
      <c r="I31" s="140">
        <v>855.57300000000009</v>
      </c>
      <c r="J31" s="247">
        <f t="shared" si="5"/>
        <v>8.0641016684728627E-3</v>
      </c>
      <c r="K31" s="215">
        <f t="shared" si="6"/>
        <v>5.8469696026918223E-3</v>
      </c>
      <c r="L31" s="52">
        <f t="shared" si="12"/>
        <v>-0.30228672223431868</v>
      </c>
      <c r="N31" s="27">
        <f t="shared" ref="N31:N32" si="16">(H31/B31)*10</f>
        <v>4.064329772530666</v>
      </c>
      <c r="O31" s="152">
        <f t="shared" ref="O31:O32" si="17">(I31/C31)*10</f>
        <v>3.3107335232021788</v>
      </c>
      <c r="P31" s="52">
        <f t="shared" ref="P31:P32" si="18">(O31-N31)/N31</f>
        <v>-0.18541710232810621</v>
      </c>
    </row>
    <row r="32" spans="1:16" ht="20.100000000000001" customHeight="1" thickBot="1" x14ac:dyDescent="0.3">
      <c r="A32" s="8" t="s">
        <v>17</v>
      </c>
      <c r="B32" s="19">
        <f>B33-SUM(B7:B31)</f>
        <v>73920.510000000009</v>
      </c>
      <c r="C32" s="140">
        <f>C33-SUM(C7:C31)</f>
        <v>66559.000000000233</v>
      </c>
      <c r="D32" s="247">
        <f t="shared" si="2"/>
        <v>6.5419907416601614E-2</v>
      </c>
      <c r="E32" s="215">
        <f t="shared" si="3"/>
        <v>6.0054257346446538E-2</v>
      </c>
      <c r="F32" s="52">
        <f t="shared" si="4"/>
        <v>-9.9586839971745E-2</v>
      </c>
      <c r="H32" s="19">
        <f>H33-SUM(H7:H31)</f>
        <v>14190.862999999896</v>
      </c>
      <c r="I32" s="140">
        <f>I33-SUM(I7:I31)</f>
        <v>13309.541999999987</v>
      </c>
      <c r="J32" s="247">
        <f t="shared" si="5"/>
        <v>9.3322146404835687E-2</v>
      </c>
      <c r="K32" s="215">
        <f t="shared" si="6"/>
        <v>9.0957156782355261E-2</v>
      </c>
      <c r="L32" s="52">
        <f t="shared" si="12"/>
        <v>-6.2104820545439372E-2</v>
      </c>
      <c r="N32" s="27">
        <f t="shared" si="16"/>
        <v>1.9197463599750453</v>
      </c>
      <c r="O32" s="152">
        <f t="shared" si="17"/>
        <v>1.9996607521146561</v>
      </c>
      <c r="P32" s="52">
        <f t="shared" si="18"/>
        <v>4.1627578416478739E-2</v>
      </c>
    </row>
    <row r="33" spans="1:16" ht="26.25" customHeight="1" thickBot="1" x14ac:dyDescent="0.3">
      <c r="A33" s="12" t="s">
        <v>18</v>
      </c>
      <c r="B33" s="17">
        <v>1129939.08</v>
      </c>
      <c r="C33" s="145">
        <v>1108314.4300000004</v>
      </c>
      <c r="D33" s="243">
        <f>SUM(D7:D32)</f>
        <v>0.99999999999999989</v>
      </c>
      <c r="E33" s="244">
        <f>SUM(E7:E32)</f>
        <v>1</v>
      </c>
      <c r="F33" s="57">
        <f t="shared" si="4"/>
        <v>-1.9137890159529374E-2</v>
      </c>
      <c r="G33" s="1"/>
      <c r="H33" s="17">
        <v>152063.18699999989</v>
      </c>
      <c r="I33" s="145">
        <v>146327.59500000003</v>
      </c>
      <c r="J33" s="243">
        <f>SUM(J7:J32)</f>
        <v>0.99999999999999989</v>
      </c>
      <c r="K33" s="244">
        <f>SUM(K7:K32)</f>
        <v>0.99999999999999967</v>
      </c>
      <c r="L33" s="57">
        <f t="shared" si="7"/>
        <v>-3.7718478174470084E-2</v>
      </c>
      <c r="N33" s="29">
        <f t="shared" si="0"/>
        <v>1.3457644725412974</v>
      </c>
      <c r="O33" s="146">
        <f t="shared" si="1"/>
        <v>1.3202714955177475</v>
      </c>
      <c r="P33" s="57">
        <f t="shared" si="8"/>
        <v>-1.8943119352385497E-2</v>
      </c>
    </row>
    <row r="35" spans="1:16" ht="15.75" thickBot="1" x14ac:dyDescent="0.3"/>
    <row r="36" spans="1:16" x14ac:dyDescent="0.25">
      <c r="A36" s="354" t="s">
        <v>2</v>
      </c>
      <c r="B36" s="342" t="s">
        <v>1</v>
      </c>
      <c r="C36" s="340"/>
      <c r="D36" s="342" t="s">
        <v>104</v>
      </c>
      <c r="E36" s="340"/>
      <c r="F36" s="130" t="s">
        <v>0</v>
      </c>
      <c r="H36" s="352" t="s">
        <v>19</v>
      </c>
      <c r="I36" s="353"/>
      <c r="J36" s="342" t="s">
        <v>104</v>
      </c>
      <c r="K36" s="343"/>
      <c r="L36" s="130" t="s">
        <v>0</v>
      </c>
      <c r="N36" s="350" t="s">
        <v>22</v>
      </c>
      <c r="O36" s="340"/>
      <c r="P36" s="130" t="s">
        <v>0</v>
      </c>
    </row>
    <row r="37" spans="1:16" x14ac:dyDescent="0.25">
      <c r="A37" s="355"/>
      <c r="B37" s="345" t="str">
        <f>B5</f>
        <v>jan-dez</v>
      </c>
      <c r="C37" s="347"/>
      <c r="D37" s="345" t="str">
        <f>B5</f>
        <v>jan-dez</v>
      </c>
      <c r="E37" s="347"/>
      <c r="F37" s="131" t="str">
        <f>F5</f>
        <v>2023/2022</v>
      </c>
      <c r="H37" s="348" t="str">
        <f>B5</f>
        <v>jan-dez</v>
      </c>
      <c r="I37" s="347"/>
      <c r="J37" s="345" t="str">
        <f>B5</f>
        <v>jan-dez</v>
      </c>
      <c r="K37" s="346"/>
      <c r="L37" s="131" t="str">
        <f>L5</f>
        <v>2023/2022</v>
      </c>
      <c r="N37" s="348" t="str">
        <f>B5</f>
        <v>jan-dez</v>
      </c>
      <c r="O37" s="346"/>
      <c r="P37" s="131" t="str">
        <f>P5</f>
        <v>2023/2022</v>
      </c>
    </row>
    <row r="38" spans="1:16" ht="19.5" customHeight="1" thickBot="1" x14ac:dyDescent="0.3">
      <c r="A38" s="356"/>
      <c r="B38" s="99">
        <f>B6</f>
        <v>2022</v>
      </c>
      <c r="C38" s="134">
        <f>C6</f>
        <v>2023</v>
      </c>
      <c r="D38" s="99">
        <f>B6</f>
        <v>2022</v>
      </c>
      <c r="E38" s="134">
        <f>C6</f>
        <v>2023</v>
      </c>
      <c r="F38" s="132" t="s">
        <v>1</v>
      </c>
      <c r="H38" s="25">
        <f>B6</f>
        <v>2022</v>
      </c>
      <c r="I38" s="134">
        <f>C6</f>
        <v>2023</v>
      </c>
      <c r="J38" s="99">
        <f>B6</f>
        <v>2022</v>
      </c>
      <c r="K38" s="134">
        <f>C6</f>
        <v>2023</v>
      </c>
      <c r="L38" s="259">
        <v>1000</v>
      </c>
      <c r="N38" s="25">
        <f>B6</f>
        <v>2022</v>
      </c>
      <c r="O38" s="134">
        <f>C6</f>
        <v>2023</v>
      </c>
      <c r="P38" s="132"/>
    </row>
    <row r="39" spans="1:16" ht="20.100000000000001" customHeight="1" x14ac:dyDescent="0.25">
      <c r="A39" s="38" t="s">
        <v>160</v>
      </c>
      <c r="B39" s="39">
        <v>103505.12999999998</v>
      </c>
      <c r="C39" s="147">
        <v>88728.839999999967</v>
      </c>
      <c r="D39" s="247">
        <f t="shared" ref="D39:D61" si="19">B39/$B$62</f>
        <v>0.26307842932424208</v>
      </c>
      <c r="E39" s="246">
        <f t="shared" ref="E39:E61" si="20">C39/$C$62</f>
        <v>0.22981841336556202</v>
      </c>
      <c r="F39" s="52">
        <f>(C39-B39)/B39</f>
        <v>-0.14275901107510336</v>
      </c>
      <c r="H39" s="39">
        <v>13998.192000000006</v>
      </c>
      <c r="I39" s="147">
        <v>12759.057999999999</v>
      </c>
      <c r="J39" s="247">
        <f t="shared" ref="J39:J61" si="21">H39/$H$62</f>
        <v>0.25736791505614759</v>
      </c>
      <c r="K39" s="246">
        <f t="shared" ref="K39:K61" si="22">I39/$I$62</f>
        <v>0.24123981917854076</v>
      </c>
      <c r="L39" s="52">
        <f>(I39-H39)/H39</f>
        <v>-8.8521003283853136E-2</v>
      </c>
      <c r="N39" s="27">
        <f t="shared" ref="N39:N62" si="23">(H39/B39)*10</f>
        <v>1.3524152860829224</v>
      </c>
      <c r="O39" s="151">
        <f t="shared" ref="O39:O62" si="24">(I39/C39)*10</f>
        <v>1.4379831856248773</v>
      </c>
      <c r="P39" s="61">
        <f t="shared" si="8"/>
        <v>6.3270432109496538E-2</v>
      </c>
    </row>
    <row r="40" spans="1:16" ht="20.100000000000001" customHeight="1" x14ac:dyDescent="0.25">
      <c r="A40" s="38" t="s">
        <v>173</v>
      </c>
      <c r="B40" s="19">
        <v>66979.220000000045</v>
      </c>
      <c r="C40" s="140">
        <v>62452.399999999987</v>
      </c>
      <c r="D40" s="247">
        <f t="shared" si="19"/>
        <v>0.17024072135325929</v>
      </c>
      <c r="E40" s="215">
        <f t="shared" si="20"/>
        <v>0.16175925977248692</v>
      </c>
      <c r="F40" s="52">
        <f t="shared" ref="F40:F62" si="25">(C40-B40)/B40</f>
        <v>-6.7585439185467597E-2</v>
      </c>
      <c r="H40" s="19">
        <v>5756.8020000000006</v>
      </c>
      <c r="I40" s="140">
        <v>6469.3089999999993</v>
      </c>
      <c r="J40" s="247">
        <f t="shared" si="21"/>
        <v>0.10584339235603141</v>
      </c>
      <c r="K40" s="215">
        <f t="shared" si="22"/>
        <v>0.12231741037387762</v>
      </c>
      <c r="L40" s="52">
        <f t="shared" ref="L40:L62" si="26">(I40-H40)/H40</f>
        <v>0.12376784888554421</v>
      </c>
      <c r="N40" s="27">
        <f t="shared" si="23"/>
        <v>0.85949074951902948</v>
      </c>
      <c r="O40" s="152">
        <f t="shared" si="24"/>
        <v>1.0358783649627559</v>
      </c>
      <c r="P40" s="52">
        <f t="shared" si="8"/>
        <v>0.20522340181372842</v>
      </c>
    </row>
    <row r="41" spans="1:16" ht="20.100000000000001" customHeight="1" x14ac:dyDescent="0.25">
      <c r="A41" s="38" t="s">
        <v>165</v>
      </c>
      <c r="B41" s="19">
        <v>66510.7</v>
      </c>
      <c r="C41" s="140">
        <v>64067.27</v>
      </c>
      <c r="D41" s="247">
        <f t="shared" si="19"/>
        <v>0.1690498866022957</v>
      </c>
      <c r="E41" s="215">
        <f t="shared" si="20"/>
        <v>0.16594196813643766</v>
      </c>
      <c r="F41" s="52">
        <f t="shared" si="25"/>
        <v>-3.6737397140610466E-2</v>
      </c>
      <c r="H41" s="19">
        <v>5847.5069999999978</v>
      </c>
      <c r="I41" s="140">
        <v>6230.8789999999999</v>
      </c>
      <c r="J41" s="247">
        <f t="shared" si="21"/>
        <v>0.10751107606369645</v>
      </c>
      <c r="K41" s="215">
        <f t="shared" si="22"/>
        <v>0.1178093338303946</v>
      </c>
      <c r="L41" s="52">
        <f t="shared" si="26"/>
        <v>6.5561614547875235E-2</v>
      </c>
      <c r="N41" s="27">
        <f t="shared" si="23"/>
        <v>0.87918289839078501</v>
      </c>
      <c r="O41" s="152">
        <f t="shared" si="24"/>
        <v>0.97255259979081365</v>
      </c>
      <c r="P41" s="52">
        <f t="shared" si="8"/>
        <v>0.10620054322135719</v>
      </c>
    </row>
    <row r="42" spans="1:16" ht="20.100000000000001" customHeight="1" x14ac:dyDescent="0.25">
      <c r="A42" s="38" t="s">
        <v>169</v>
      </c>
      <c r="B42" s="19">
        <v>26856.250000000007</v>
      </c>
      <c r="C42" s="140">
        <v>26037.929999999993</v>
      </c>
      <c r="D42" s="247">
        <f t="shared" si="19"/>
        <v>6.826038542765156E-2</v>
      </c>
      <c r="E42" s="215">
        <f t="shared" si="20"/>
        <v>6.744138388289049E-2</v>
      </c>
      <c r="F42" s="52">
        <f t="shared" si="25"/>
        <v>-3.0470374680009831E-2</v>
      </c>
      <c r="H42" s="19">
        <v>3623.7330000000002</v>
      </c>
      <c r="I42" s="140">
        <v>3790.2480000000005</v>
      </c>
      <c r="J42" s="247">
        <f t="shared" si="21"/>
        <v>6.6625218951858814E-2</v>
      </c>
      <c r="K42" s="215">
        <f t="shared" si="22"/>
        <v>7.1663499151882998E-2</v>
      </c>
      <c r="L42" s="52">
        <f t="shared" si="26"/>
        <v>4.5951233162045968E-2</v>
      </c>
      <c r="N42" s="27">
        <f t="shared" si="23"/>
        <v>1.3493071445194318</v>
      </c>
      <c r="O42" s="152">
        <f t="shared" si="24"/>
        <v>1.4556641023307157</v>
      </c>
      <c r="P42" s="52">
        <f t="shared" si="8"/>
        <v>7.8823385945357885E-2</v>
      </c>
    </row>
    <row r="43" spans="1:16" ht="20.100000000000001" customHeight="1" x14ac:dyDescent="0.25">
      <c r="A43" s="38" t="s">
        <v>168</v>
      </c>
      <c r="B43" s="19">
        <v>23540.579999999991</v>
      </c>
      <c r="C43" s="140">
        <v>16083.159999999993</v>
      </c>
      <c r="D43" s="247">
        <f t="shared" si="19"/>
        <v>5.9832964914701969E-2</v>
      </c>
      <c r="E43" s="215">
        <f t="shared" si="20"/>
        <v>4.1657327122776228E-2</v>
      </c>
      <c r="F43" s="52">
        <f t="shared" si="25"/>
        <v>-0.31678998563331917</v>
      </c>
      <c r="H43" s="19">
        <v>5152.484999999996</v>
      </c>
      <c r="I43" s="140">
        <v>3439.7669999999985</v>
      </c>
      <c r="J43" s="247">
        <f t="shared" si="21"/>
        <v>9.4732542731809435E-2</v>
      </c>
      <c r="K43" s="215">
        <f t="shared" si="22"/>
        <v>6.5036836504412096E-2</v>
      </c>
      <c r="L43" s="52">
        <f t="shared" si="26"/>
        <v>-0.33240620787833419</v>
      </c>
      <c r="N43" s="27">
        <f t="shared" si="23"/>
        <v>2.1887672266358766</v>
      </c>
      <c r="O43" s="152">
        <f t="shared" si="24"/>
        <v>2.1387382827752752</v>
      </c>
      <c r="P43" s="52">
        <f t="shared" si="8"/>
        <v>-2.2857133116661123E-2</v>
      </c>
    </row>
    <row r="44" spans="1:16" ht="20.100000000000001" customHeight="1" x14ac:dyDescent="0.25">
      <c r="A44" s="38" t="s">
        <v>171</v>
      </c>
      <c r="B44" s="19">
        <v>22673.069999999996</v>
      </c>
      <c r="C44" s="140">
        <v>19411.290000000005</v>
      </c>
      <c r="D44" s="247">
        <f t="shared" si="19"/>
        <v>5.7628019437863554E-2</v>
      </c>
      <c r="E44" s="215">
        <f t="shared" si="20"/>
        <v>5.0277585835437531E-2</v>
      </c>
      <c r="F44" s="52">
        <f t="shared" si="25"/>
        <v>-0.14386141797295171</v>
      </c>
      <c r="H44" s="19">
        <v>3818.5029999999983</v>
      </c>
      <c r="I44" s="140">
        <v>3383.9670000000006</v>
      </c>
      <c r="J44" s="247">
        <f t="shared" si="21"/>
        <v>7.0206220613750966E-2</v>
      </c>
      <c r="K44" s="215">
        <f t="shared" si="22"/>
        <v>6.3981807057084408E-2</v>
      </c>
      <c r="L44" s="52">
        <f t="shared" si="26"/>
        <v>-0.11379747508382158</v>
      </c>
      <c r="N44" s="27">
        <f t="shared" si="23"/>
        <v>1.6841579018633115</v>
      </c>
      <c r="O44" s="152">
        <f t="shared" si="24"/>
        <v>1.7432983588416842</v>
      </c>
      <c r="P44" s="52">
        <f t="shared" si="8"/>
        <v>3.5115743549307993E-2</v>
      </c>
    </row>
    <row r="45" spans="1:16" ht="20.100000000000001" customHeight="1" x14ac:dyDescent="0.25">
      <c r="A45" s="38" t="s">
        <v>164</v>
      </c>
      <c r="B45" s="19">
        <v>13017.599999999999</v>
      </c>
      <c r="C45" s="140">
        <v>36887.560000000005</v>
      </c>
      <c r="D45" s="247">
        <f t="shared" si="19"/>
        <v>3.3086763540814398E-2</v>
      </c>
      <c r="E45" s="215">
        <f t="shared" si="20"/>
        <v>9.5543236135251799E-2</v>
      </c>
      <c r="F45" s="52">
        <f t="shared" si="25"/>
        <v>1.8336682645034421</v>
      </c>
      <c r="H45" s="19">
        <v>2084.6149999999998</v>
      </c>
      <c r="I45" s="140">
        <v>3258.2249999999999</v>
      </c>
      <c r="J45" s="247">
        <f t="shared" si="21"/>
        <v>3.8327308001259795E-2</v>
      </c>
      <c r="K45" s="215">
        <f t="shared" si="22"/>
        <v>6.1604360591745955E-2</v>
      </c>
      <c r="L45" s="52">
        <f t="shared" si="26"/>
        <v>0.56298645073550768</v>
      </c>
      <c r="N45" s="27">
        <f t="shared" si="23"/>
        <v>1.6013819751720748</v>
      </c>
      <c r="O45" s="152">
        <f t="shared" si="24"/>
        <v>0.88328558462527729</v>
      </c>
      <c r="P45" s="52">
        <f t="shared" si="8"/>
        <v>-0.4484229257480154</v>
      </c>
    </row>
    <row r="46" spans="1:16" ht="20.100000000000001" customHeight="1" x14ac:dyDescent="0.25">
      <c r="A46" s="38" t="s">
        <v>178</v>
      </c>
      <c r="B46" s="19">
        <v>22448.020000000004</v>
      </c>
      <c r="C46" s="140">
        <v>22771.09</v>
      </c>
      <c r="D46" s="247">
        <f t="shared" si="19"/>
        <v>5.7056011069588297E-2</v>
      </c>
      <c r="E46" s="215">
        <f t="shared" si="20"/>
        <v>5.8979873673592684E-2</v>
      </c>
      <c r="F46" s="52">
        <f t="shared" si="25"/>
        <v>1.4391915188956354E-2</v>
      </c>
      <c r="H46" s="19">
        <v>2908.677000000002</v>
      </c>
      <c r="I46" s="140">
        <v>3037.0400000000009</v>
      </c>
      <c r="J46" s="247">
        <f t="shared" si="21"/>
        <v>5.3478344564910268E-2</v>
      </c>
      <c r="K46" s="215">
        <f t="shared" si="22"/>
        <v>5.7422341088032965E-2</v>
      </c>
      <c r="L46" s="52">
        <f t="shared" si="26"/>
        <v>4.4131060272418983E-2</v>
      </c>
      <c r="N46" s="27">
        <f t="shared" si="23"/>
        <v>1.2957387778521228</v>
      </c>
      <c r="O46" s="152">
        <f t="shared" si="24"/>
        <v>1.333726229179192</v>
      </c>
      <c r="P46" s="52">
        <f t="shared" si="8"/>
        <v>2.9317214222791915E-2</v>
      </c>
    </row>
    <row r="47" spans="1:16" ht="20.100000000000001" customHeight="1" x14ac:dyDescent="0.25">
      <c r="A47" s="38" t="s">
        <v>183</v>
      </c>
      <c r="B47" s="19">
        <v>15502.969999999998</v>
      </c>
      <c r="C47" s="140">
        <v>10165.649999999998</v>
      </c>
      <c r="D47" s="247">
        <f t="shared" si="19"/>
        <v>3.9403815032750998E-2</v>
      </c>
      <c r="E47" s="215">
        <f t="shared" si="20"/>
        <v>2.6330261432806128E-2</v>
      </c>
      <c r="F47" s="52">
        <f t="shared" si="25"/>
        <v>-0.34427725784156199</v>
      </c>
      <c r="H47" s="19">
        <v>4426.3610000000008</v>
      </c>
      <c r="I47" s="140">
        <v>3015.6460000000002</v>
      </c>
      <c r="J47" s="247">
        <f t="shared" si="21"/>
        <v>8.1382174344789976E-2</v>
      </c>
      <c r="K47" s="215">
        <f t="shared" si="22"/>
        <v>5.7017837503872917E-2</v>
      </c>
      <c r="L47" s="52">
        <f t="shared" si="26"/>
        <v>-0.31870762461534435</v>
      </c>
      <c r="N47" s="27">
        <f t="shared" si="23"/>
        <v>2.855169686840652</v>
      </c>
      <c r="O47" s="152">
        <f t="shared" si="24"/>
        <v>2.9665058309109611</v>
      </c>
      <c r="P47" s="52">
        <f t="shared" si="8"/>
        <v>3.8994580456444453E-2</v>
      </c>
    </row>
    <row r="48" spans="1:16" ht="20.100000000000001" customHeight="1" x14ac:dyDescent="0.25">
      <c r="A48" s="38" t="s">
        <v>186</v>
      </c>
      <c r="B48" s="19">
        <v>7243.21</v>
      </c>
      <c r="C48" s="140">
        <v>9120.510000000002</v>
      </c>
      <c r="D48" s="247">
        <f t="shared" si="19"/>
        <v>1.8410027696845983E-2</v>
      </c>
      <c r="E48" s="215">
        <f t="shared" si="20"/>
        <v>2.3623222587883977E-2</v>
      </c>
      <c r="F48" s="52">
        <f t="shared" si="25"/>
        <v>0.2591806671351517</v>
      </c>
      <c r="H48" s="19">
        <v>2077.3819999999996</v>
      </c>
      <c r="I48" s="140">
        <v>2671.6819999999998</v>
      </c>
      <c r="J48" s="247">
        <f t="shared" si="21"/>
        <v>3.8194323532294003E-2</v>
      </c>
      <c r="K48" s="215">
        <f t="shared" si="22"/>
        <v>5.0514393976621323E-2</v>
      </c>
      <c r="L48" s="52">
        <f t="shared" si="26"/>
        <v>0.28608123108797529</v>
      </c>
      <c r="N48" s="27">
        <f t="shared" si="23"/>
        <v>2.8680405510816334</v>
      </c>
      <c r="O48" s="152">
        <f t="shared" si="24"/>
        <v>2.92931206697871</v>
      </c>
      <c r="P48" s="52">
        <f t="shared" si="8"/>
        <v>2.1363545879422508E-2</v>
      </c>
    </row>
    <row r="49" spans="1:16" ht="20.100000000000001" customHeight="1" x14ac:dyDescent="0.25">
      <c r="A49" s="38" t="s">
        <v>172</v>
      </c>
      <c r="B49" s="19">
        <v>10466.410000000003</v>
      </c>
      <c r="C49" s="140">
        <v>18848.289999999997</v>
      </c>
      <c r="D49" s="247">
        <f t="shared" si="19"/>
        <v>2.6602417710731269E-2</v>
      </c>
      <c r="E49" s="215">
        <f t="shared" si="20"/>
        <v>4.8819347829341504E-2</v>
      </c>
      <c r="F49" s="52">
        <f>(C49-B49)/B49</f>
        <v>0.80083619884946133</v>
      </c>
      <c r="H49" s="19">
        <v>1794.6739999999993</v>
      </c>
      <c r="I49" s="140">
        <v>2143.011</v>
      </c>
      <c r="J49" s="247">
        <f t="shared" si="21"/>
        <v>3.2996511662754462E-2</v>
      </c>
      <c r="K49" s="215">
        <f t="shared" si="22"/>
        <v>4.051863281267503E-2</v>
      </c>
      <c r="L49" s="52">
        <f t="shared" si="26"/>
        <v>0.19409486068221907</v>
      </c>
      <c r="N49" s="27">
        <f t="shared" si="23"/>
        <v>1.714698736242894</v>
      </c>
      <c r="O49" s="152">
        <f t="shared" si="24"/>
        <v>1.1369790044614128</v>
      </c>
      <c r="P49" s="52">
        <f t="shared" si="8"/>
        <v>-0.33692200243136178</v>
      </c>
    </row>
    <row r="50" spans="1:16" ht="20.100000000000001" customHeight="1" x14ac:dyDescent="0.25">
      <c r="A50" s="38" t="s">
        <v>181</v>
      </c>
      <c r="B50" s="19">
        <v>2525.0600000000004</v>
      </c>
      <c r="C50" s="140">
        <v>2320.2099999999996</v>
      </c>
      <c r="D50" s="247">
        <f t="shared" si="19"/>
        <v>6.4179313503540452E-3</v>
      </c>
      <c r="E50" s="215">
        <f t="shared" si="20"/>
        <v>6.0096241636305708E-3</v>
      </c>
      <c r="F50" s="52">
        <f t="shared" ref="F50:F53" si="27">(C50-B50)/B50</f>
        <v>-8.1126785106096805E-2</v>
      </c>
      <c r="H50" s="19">
        <v>650.06399999999985</v>
      </c>
      <c r="I50" s="140">
        <v>627.66300000000001</v>
      </c>
      <c r="J50" s="247">
        <f t="shared" si="21"/>
        <v>1.1951944674930834E-2</v>
      </c>
      <c r="K50" s="215">
        <f t="shared" si="22"/>
        <v>1.1867436344051453E-2</v>
      </c>
      <c r="L50" s="52">
        <f t="shared" si="26"/>
        <v>-3.4459683969578145E-2</v>
      </c>
      <c r="N50" s="27">
        <f t="shared" ref="N50" si="28">(H50/B50)*10</f>
        <v>2.5744497160463502</v>
      </c>
      <c r="O50" s="152">
        <f t="shared" ref="O50" si="29">(I50/C50)*10</f>
        <v>2.7051990983574772</v>
      </c>
      <c r="P50" s="52">
        <f t="shared" ref="P50" si="30">(O50-N50)/N50</f>
        <v>5.0787312525925825E-2</v>
      </c>
    </row>
    <row r="51" spans="1:16" ht="20.100000000000001" customHeight="1" x14ac:dyDescent="0.25">
      <c r="A51" s="38" t="s">
        <v>177</v>
      </c>
      <c r="B51" s="19">
        <v>2949.3900000000003</v>
      </c>
      <c r="C51" s="140">
        <v>2418.9499999999998</v>
      </c>
      <c r="D51" s="247">
        <f t="shared" si="19"/>
        <v>7.496448617229182E-3</v>
      </c>
      <c r="E51" s="215">
        <f t="shared" si="20"/>
        <v>6.2653726906677287E-3</v>
      </c>
      <c r="F51" s="52">
        <f t="shared" si="27"/>
        <v>-0.17984735826730289</v>
      </c>
      <c r="H51" s="19">
        <v>491.81700000000006</v>
      </c>
      <c r="I51" s="140">
        <v>504.44500000000005</v>
      </c>
      <c r="J51" s="247">
        <f t="shared" si="21"/>
        <v>9.0424474731571978E-3</v>
      </c>
      <c r="K51" s="215">
        <f t="shared" si="22"/>
        <v>9.5377119992337209E-3</v>
      </c>
      <c r="L51" s="52">
        <f t="shared" si="26"/>
        <v>2.5676216966879925E-2</v>
      </c>
      <c r="N51" s="27">
        <f t="shared" ref="N51:N52" si="31">(H51/B51)*10</f>
        <v>1.6675210806302321</v>
      </c>
      <c r="O51" s="152">
        <f t="shared" ref="O51:O52" si="32">(I51/C51)*10</f>
        <v>2.0853882883069104</v>
      </c>
      <c r="P51" s="52">
        <f t="shared" ref="P51:P52" si="33">(O51-N51)/N51</f>
        <v>0.25059185909586656</v>
      </c>
    </row>
    <row r="52" spans="1:16" ht="20.100000000000001" customHeight="1" x14ac:dyDescent="0.25">
      <c r="A52" s="38" t="s">
        <v>192</v>
      </c>
      <c r="B52" s="19">
        <v>2335.4899999999998</v>
      </c>
      <c r="C52" s="140">
        <v>1803.47</v>
      </c>
      <c r="D52" s="247">
        <f t="shared" si="19"/>
        <v>5.9361023062574217E-3</v>
      </c>
      <c r="E52" s="215">
        <f t="shared" si="20"/>
        <v>4.6712051453889208E-3</v>
      </c>
      <c r="F52" s="52">
        <f t="shared" si="27"/>
        <v>-0.22779802097204432</v>
      </c>
      <c r="H52" s="19">
        <v>509.98899999999998</v>
      </c>
      <c r="I52" s="140">
        <v>473.49000000000007</v>
      </c>
      <c r="J52" s="247">
        <f t="shared" si="21"/>
        <v>9.3765541743940639E-3</v>
      </c>
      <c r="K52" s="215">
        <f t="shared" si="22"/>
        <v>8.9524353586955471E-3</v>
      </c>
      <c r="L52" s="52">
        <f t="shared" si="26"/>
        <v>-7.1568210294731677E-2</v>
      </c>
      <c r="N52" s="27">
        <f t="shared" si="31"/>
        <v>2.1836488274409223</v>
      </c>
      <c r="O52" s="152">
        <f t="shared" si="32"/>
        <v>2.6254387375448447</v>
      </c>
      <c r="P52" s="52">
        <f t="shared" si="33"/>
        <v>0.20231728863732548</v>
      </c>
    </row>
    <row r="53" spans="1:16" ht="20.100000000000001" customHeight="1" x14ac:dyDescent="0.25">
      <c r="A53" s="38" t="s">
        <v>189</v>
      </c>
      <c r="B53" s="19">
        <v>2533.6900000000005</v>
      </c>
      <c r="C53" s="140">
        <v>885.07999999999993</v>
      </c>
      <c r="D53" s="247">
        <f t="shared" si="19"/>
        <v>6.4398661746962616E-3</v>
      </c>
      <c r="E53" s="215">
        <f t="shared" si="20"/>
        <v>2.2924641108977833E-3</v>
      </c>
      <c r="F53" s="52">
        <f t="shared" si="27"/>
        <v>-0.6506754970023958</v>
      </c>
      <c r="H53" s="19">
        <v>352.45100000000002</v>
      </c>
      <c r="I53" s="140">
        <v>211.523</v>
      </c>
      <c r="J53" s="247">
        <f t="shared" si="21"/>
        <v>6.4800925026213558E-3</v>
      </c>
      <c r="K53" s="215">
        <f t="shared" si="22"/>
        <v>3.9993368062205279E-3</v>
      </c>
      <c r="L53" s="52">
        <f t="shared" si="26"/>
        <v>-0.39985132685110841</v>
      </c>
      <c r="N53" s="27">
        <f t="shared" ref="N53" si="34">(H53/B53)*10</f>
        <v>1.3910581010305125</v>
      </c>
      <c r="O53" s="152">
        <f t="shared" ref="O53" si="35">(I53/C53)*10</f>
        <v>2.3898743616396261</v>
      </c>
      <c r="P53" s="52">
        <f t="shared" ref="P53" si="36">(O53-N53)/N53</f>
        <v>0.71802627069938951</v>
      </c>
    </row>
    <row r="54" spans="1:16" ht="20.100000000000001" customHeight="1" x14ac:dyDescent="0.25">
      <c r="A54" s="38" t="s">
        <v>185</v>
      </c>
      <c r="B54" s="19">
        <v>771.70999999999992</v>
      </c>
      <c r="C54" s="140">
        <v>1388.01</v>
      </c>
      <c r="D54" s="247">
        <f t="shared" si="19"/>
        <v>1.9614511347776763E-3</v>
      </c>
      <c r="E54" s="215">
        <f t="shared" si="20"/>
        <v>3.5951135609970089E-3</v>
      </c>
      <c r="F54" s="52">
        <f t="shared" ref="F54" si="37">(C54-B54)/B54</f>
        <v>0.79861606043721101</v>
      </c>
      <c r="H54" s="19">
        <v>145.13800000000001</v>
      </c>
      <c r="I54" s="140">
        <v>160.37200000000004</v>
      </c>
      <c r="J54" s="247">
        <f t="shared" si="21"/>
        <v>2.668477790233134E-3</v>
      </c>
      <c r="K54" s="215">
        <f t="shared" si="22"/>
        <v>3.0322075721656684E-3</v>
      </c>
      <c r="L54" s="52">
        <f t="shared" si="26"/>
        <v>0.10496217393101763</v>
      </c>
      <c r="N54" s="27">
        <f t="shared" si="23"/>
        <v>1.8807323994764875</v>
      </c>
      <c r="O54" s="152">
        <f t="shared" si="24"/>
        <v>1.1554095431589113</v>
      </c>
      <c r="P54" s="52">
        <f t="shared" ref="P54" si="38">(O54-N54)/N54</f>
        <v>-0.38565978685722324</v>
      </c>
    </row>
    <row r="55" spans="1:16" ht="20.100000000000001" customHeight="1" x14ac:dyDescent="0.25">
      <c r="A55" s="38" t="s">
        <v>187</v>
      </c>
      <c r="B55" s="19">
        <v>675.80000000000007</v>
      </c>
      <c r="C55" s="140">
        <v>539.67000000000007</v>
      </c>
      <c r="D55" s="247">
        <f t="shared" si="19"/>
        <v>1.7176772063116376E-3</v>
      </c>
      <c r="E55" s="215">
        <f t="shared" si="20"/>
        <v>1.3978104880103574E-3</v>
      </c>
      <c r="F55" s="52">
        <f t="shared" ref="F55:F56" si="39">(C55-B55)/B55</f>
        <v>-0.20143533589819471</v>
      </c>
      <c r="H55" s="19">
        <v>177.23500000000001</v>
      </c>
      <c r="I55" s="140">
        <v>155.09899999999999</v>
      </c>
      <c r="J55" s="247">
        <f t="shared" si="21"/>
        <v>3.258606713279565E-3</v>
      </c>
      <c r="K55" s="215">
        <f t="shared" si="22"/>
        <v>2.9325091801269726E-3</v>
      </c>
      <c r="L55" s="52">
        <f t="shared" ref="L55:L56" si="40">(I55-H55)/H55</f>
        <v>-0.12489632408948584</v>
      </c>
      <c r="N55" s="27">
        <f t="shared" si="23"/>
        <v>2.6225954424385911</v>
      </c>
      <c r="O55" s="152">
        <f t="shared" si="24"/>
        <v>2.8739600126002922</v>
      </c>
      <c r="P55" s="52">
        <f t="shared" ref="P55:P56" si="41">(O55-N55)/N55</f>
        <v>9.5845728278995471E-2</v>
      </c>
    </row>
    <row r="56" spans="1:16" ht="20.100000000000001" customHeight="1" x14ac:dyDescent="0.25">
      <c r="A56" s="38" t="s">
        <v>190</v>
      </c>
      <c r="B56" s="19">
        <v>844.48</v>
      </c>
      <c r="C56" s="140">
        <v>521.86999999999989</v>
      </c>
      <c r="D56" s="247">
        <f t="shared" si="19"/>
        <v>2.1464102503492921E-3</v>
      </c>
      <c r="E56" s="215">
        <f t="shared" si="20"/>
        <v>1.3517063379064333E-3</v>
      </c>
      <c r="F56" s="52">
        <f t="shared" si="39"/>
        <v>-0.38202207275483152</v>
      </c>
      <c r="H56" s="19">
        <v>133.601</v>
      </c>
      <c r="I56" s="140">
        <v>132.22800000000001</v>
      </c>
      <c r="J56" s="247">
        <f t="shared" si="21"/>
        <v>2.4563608514168371E-3</v>
      </c>
      <c r="K56" s="215">
        <f t="shared" si="22"/>
        <v>2.50007945808696E-3</v>
      </c>
      <c r="L56" s="52">
        <f t="shared" si="40"/>
        <v>-1.0276869185110818E-2</v>
      </c>
      <c r="N56" s="27">
        <f t="shared" si="23"/>
        <v>1.5820504926108376</v>
      </c>
      <c r="O56" s="152">
        <f t="shared" si="24"/>
        <v>2.5337344549408862</v>
      </c>
      <c r="P56" s="52">
        <f t="shared" si="41"/>
        <v>0.60155094086756788</v>
      </c>
    </row>
    <row r="57" spans="1:16" ht="20.100000000000001" customHeight="1" x14ac:dyDescent="0.25">
      <c r="A57" s="38" t="s">
        <v>191</v>
      </c>
      <c r="B57" s="19">
        <v>542.09000000000015</v>
      </c>
      <c r="C57" s="140">
        <v>553.30000000000007</v>
      </c>
      <c r="D57" s="247">
        <f t="shared" si="19"/>
        <v>1.3778272222099376E-3</v>
      </c>
      <c r="E57" s="215">
        <f t="shared" si="20"/>
        <v>1.4331138344101594E-3</v>
      </c>
      <c r="F57" s="52">
        <f t="shared" si="25"/>
        <v>2.0679223007249569E-2</v>
      </c>
      <c r="H57" s="19">
        <v>100.79900000000002</v>
      </c>
      <c r="I57" s="140">
        <v>109.40199999999999</v>
      </c>
      <c r="J57" s="247">
        <f t="shared" si="21"/>
        <v>1.8532699415570678E-3</v>
      </c>
      <c r="K57" s="215">
        <f t="shared" si="22"/>
        <v>2.0685005662464044E-3</v>
      </c>
      <c r="L57" s="52">
        <f t="shared" si="26"/>
        <v>8.5348068929254894E-2</v>
      </c>
      <c r="N57" s="27">
        <f t="shared" si="23"/>
        <v>1.8594513826117434</v>
      </c>
      <c r="O57" s="152">
        <f t="shared" si="24"/>
        <v>1.9772636905837695</v>
      </c>
      <c r="P57" s="52">
        <f t="shared" si="8"/>
        <v>6.3358638506885626E-2</v>
      </c>
    </row>
    <row r="58" spans="1:16" ht="20.100000000000001" customHeight="1" x14ac:dyDescent="0.25">
      <c r="A58" s="38" t="s">
        <v>220</v>
      </c>
      <c r="B58" s="19">
        <v>200.06999999999996</v>
      </c>
      <c r="C58" s="140">
        <v>222.28</v>
      </c>
      <c r="D58" s="247">
        <f t="shared" si="19"/>
        <v>5.0851683732875005E-4</v>
      </c>
      <c r="E58" s="215">
        <f t="shared" si="20"/>
        <v>5.7573204972472469E-4</v>
      </c>
      <c r="F58" s="52">
        <f t="shared" si="25"/>
        <v>0.1110111460988656</v>
      </c>
      <c r="H58" s="19">
        <v>72.821000000000012</v>
      </c>
      <c r="I58" s="140">
        <v>79.578000000000003</v>
      </c>
      <c r="J58" s="247">
        <f t="shared" si="21"/>
        <v>1.338872115934952E-3</v>
      </c>
      <c r="K58" s="215">
        <f t="shared" si="22"/>
        <v>1.5046081247212699E-3</v>
      </c>
      <c r="L58" s="52">
        <f t="shared" si="26"/>
        <v>9.2789167959791682E-2</v>
      </c>
      <c r="N58" s="27">
        <f t="shared" ref="N58" si="42">(H58/B58)*10</f>
        <v>3.639776078372571</v>
      </c>
      <c r="O58" s="152">
        <f t="shared" ref="O58" si="43">(I58/C58)*10</f>
        <v>3.5800791794133522</v>
      </c>
      <c r="P58" s="52">
        <f t="shared" ref="P58" si="44">(O58-N58)/N58</f>
        <v>-1.640125592174085E-2</v>
      </c>
    </row>
    <row r="59" spans="1:16" ht="20.100000000000001" customHeight="1" x14ac:dyDescent="0.25">
      <c r="A59" s="38" t="s">
        <v>194</v>
      </c>
      <c r="B59" s="19">
        <v>169.61</v>
      </c>
      <c r="C59" s="140">
        <v>224.03</v>
      </c>
      <c r="D59" s="247">
        <f t="shared" si="19"/>
        <v>4.3109682000964315E-4</v>
      </c>
      <c r="E59" s="215">
        <f t="shared" si="20"/>
        <v>5.8026476111134641E-4</v>
      </c>
      <c r="F59" s="52">
        <f>(C59-B59)/B59</f>
        <v>0.32085372324744993</v>
      </c>
      <c r="H59" s="19">
        <v>54.385000000000005</v>
      </c>
      <c r="I59" s="140">
        <v>71.520000000000024</v>
      </c>
      <c r="J59" s="247">
        <f t="shared" si="21"/>
        <v>9.9991156431691896E-4</v>
      </c>
      <c r="K59" s="215">
        <f t="shared" si="22"/>
        <v>1.3522527970050173E-3</v>
      </c>
      <c r="L59" s="52">
        <f t="shared" si="26"/>
        <v>0.31506849315068525</v>
      </c>
      <c r="N59" s="27">
        <f t="shared" si="23"/>
        <v>3.2064736749012441</v>
      </c>
      <c r="O59" s="152">
        <f t="shared" si="24"/>
        <v>3.1924295853233953</v>
      </c>
      <c r="P59" s="52">
        <f>(O59-N59)/N59</f>
        <v>-4.3799173178246673E-3</v>
      </c>
    </row>
    <row r="60" spans="1:16" ht="20.100000000000001" customHeight="1" x14ac:dyDescent="0.25">
      <c r="A60" s="38" t="s">
        <v>209</v>
      </c>
      <c r="B60" s="19">
        <v>152.93</v>
      </c>
      <c r="C60" s="140">
        <v>141.1</v>
      </c>
      <c r="D60" s="247">
        <f t="shared" si="19"/>
        <v>3.8870135418946246E-4</v>
      </c>
      <c r="E60" s="215">
        <f t="shared" si="20"/>
        <v>3.6546604380132558E-4</v>
      </c>
      <c r="F60" s="52">
        <f>(C60-B60)/B60</f>
        <v>-7.7355652913097581E-2</v>
      </c>
      <c r="H60" s="19">
        <v>45.173000000000002</v>
      </c>
      <c r="I60" s="140">
        <v>58.372</v>
      </c>
      <c r="J60" s="247">
        <f t="shared" si="21"/>
        <v>8.3054160328929272E-4</v>
      </c>
      <c r="K60" s="215">
        <f t="shared" si="22"/>
        <v>1.1036591200611974E-3</v>
      </c>
      <c r="L60" s="52">
        <f t="shared" si="26"/>
        <v>0.29218781130321203</v>
      </c>
      <c r="N60" s="27">
        <f t="shared" ref="N60" si="45">(H60/B60)*10</f>
        <v>2.9538350879487347</v>
      </c>
      <c r="O60" s="152">
        <f t="shared" ref="O60" si="46">(I60/C60)*10</f>
        <v>4.1369241672572645</v>
      </c>
      <c r="P60" s="52">
        <f>(O60-N60)/N60</f>
        <v>0.40052644920340352</v>
      </c>
    </row>
    <row r="61" spans="1:16" ht="20.100000000000001" customHeight="1" thickBot="1" x14ac:dyDescent="0.3">
      <c r="A61" s="8" t="s">
        <v>17</v>
      </c>
      <c r="B61" s="19">
        <f>B62-SUM(B39:B60)</f>
        <v>994.82000000000698</v>
      </c>
      <c r="C61" s="140">
        <f>C62-SUM(C39:C60)</f>
        <v>490.41999999986729</v>
      </c>
      <c r="D61" s="247">
        <f t="shared" si="19"/>
        <v>2.528528615541514E-3</v>
      </c>
      <c r="E61" s="215">
        <f t="shared" si="20"/>
        <v>1.2702470389865173E-3</v>
      </c>
      <c r="F61" s="52">
        <f t="shared" si="25"/>
        <v>-0.50702639673522465</v>
      </c>
      <c r="H61" s="196">
        <f>H62-SUM(H39:H60)</f>
        <v>167.40599999998813</v>
      </c>
      <c r="I61" s="142">
        <f>I62-SUM(I39:I60)</f>
        <v>106.99500000000262</v>
      </c>
      <c r="J61" s="247">
        <f t="shared" si="21"/>
        <v>3.0778927155654364E-3</v>
      </c>
      <c r="K61" s="215">
        <f t="shared" si="22"/>
        <v>2.0229906042443417E-3</v>
      </c>
      <c r="L61" s="52">
        <f t="shared" si="26"/>
        <v>-0.36086520196402633</v>
      </c>
      <c r="N61" s="27">
        <f t="shared" si="23"/>
        <v>1.682776783739641</v>
      </c>
      <c r="O61" s="152">
        <f t="shared" si="24"/>
        <v>2.1817013988016716</v>
      </c>
      <c r="P61" s="52">
        <f t="shared" si="8"/>
        <v>0.29648888663252682</v>
      </c>
    </row>
    <row r="62" spans="1:16" ht="26.25" customHeight="1" thickBot="1" x14ac:dyDescent="0.3">
      <c r="A62" s="12" t="s">
        <v>18</v>
      </c>
      <c r="B62" s="17">
        <v>393438.30000000005</v>
      </c>
      <c r="C62" s="145">
        <v>386082.37999999989</v>
      </c>
      <c r="D62" s="253">
        <f>SUM(D39:D61)</f>
        <v>0.99999999999999989</v>
      </c>
      <c r="E62" s="254">
        <f>SUM(E39:E61)</f>
        <v>0.99999999999999978</v>
      </c>
      <c r="F62" s="57">
        <f t="shared" si="25"/>
        <v>-1.8696502094483831E-2</v>
      </c>
      <c r="G62" s="1"/>
      <c r="H62" s="17">
        <v>54389.81</v>
      </c>
      <c r="I62" s="145">
        <v>52889.519000000015</v>
      </c>
      <c r="J62" s="253">
        <f>SUM(J39:J61)</f>
        <v>1</v>
      </c>
      <c r="K62" s="254">
        <f>SUM(K39:K61)</f>
        <v>0.99999999999999967</v>
      </c>
      <c r="L62" s="57">
        <f t="shared" si="26"/>
        <v>-2.7584045614426358E-2</v>
      </c>
      <c r="M62" s="1"/>
      <c r="N62" s="29">
        <f t="shared" si="23"/>
        <v>1.3824228602045097</v>
      </c>
      <c r="O62" s="146">
        <f t="shared" si="24"/>
        <v>1.3699024285956805</v>
      </c>
      <c r="P62" s="57">
        <f t="shared" si="8"/>
        <v>-9.0568754100152759E-3</v>
      </c>
    </row>
    <row r="64" spans="1:16" ht="15.75" thickBot="1" x14ac:dyDescent="0.3"/>
    <row r="65" spans="1:16" x14ac:dyDescent="0.25">
      <c r="A65" s="354" t="s">
        <v>15</v>
      </c>
      <c r="B65" s="342" t="s">
        <v>1</v>
      </c>
      <c r="C65" s="340"/>
      <c r="D65" s="342" t="s">
        <v>104</v>
      </c>
      <c r="E65" s="340"/>
      <c r="F65" s="130" t="s">
        <v>0</v>
      </c>
      <c r="H65" s="352" t="s">
        <v>19</v>
      </c>
      <c r="I65" s="353"/>
      <c r="J65" s="342" t="s">
        <v>104</v>
      </c>
      <c r="K65" s="343"/>
      <c r="L65" s="130" t="s">
        <v>0</v>
      </c>
      <c r="N65" s="350" t="s">
        <v>22</v>
      </c>
      <c r="O65" s="340"/>
      <c r="P65" s="130" t="s">
        <v>0</v>
      </c>
    </row>
    <row r="66" spans="1:16" x14ac:dyDescent="0.25">
      <c r="A66" s="355"/>
      <c r="B66" s="345" t="str">
        <f>B5</f>
        <v>jan-dez</v>
      </c>
      <c r="C66" s="347"/>
      <c r="D66" s="345" t="str">
        <f>B5</f>
        <v>jan-dez</v>
      </c>
      <c r="E66" s="347"/>
      <c r="F66" s="131" t="str">
        <f>F37</f>
        <v>2023/2022</v>
      </c>
      <c r="H66" s="348" t="str">
        <f>B5</f>
        <v>jan-dez</v>
      </c>
      <c r="I66" s="347"/>
      <c r="J66" s="345" t="str">
        <f>B5</f>
        <v>jan-dez</v>
      </c>
      <c r="K66" s="346"/>
      <c r="L66" s="131" t="str">
        <f>L37</f>
        <v>2023/2022</v>
      </c>
      <c r="N66" s="348" t="str">
        <f>B5</f>
        <v>jan-dez</v>
      </c>
      <c r="O66" s="346"/>
      <c r="P66" s="131" t="str">
        <f>P37</f>
        <v>2023/2022</v>
      </c>
    </row>
    <row r="67" spans="1:16" ht="19.5" customHeight="1" thickBot="1" x14ac:dyDescent="0.3">
      <c r="A67" s="356"/>
      <c r="B67" s="99">
        <f>B6</f>
        <v>2022</v>
      </c>
      <c r="C67" s="134">
        <f>C6</f>
        <v>2023</v>
      </c>
      <c r="D67" s="99">
        <f>B6</f>
        <v>2022</v>
      </c>
      <c r="E67" s="134">
        <f>C6</f>
        <v>2023</v>
      </c>
      <c r="F67" s="132" t="s">
        <v>1</v>
      </c>
      <c r="H67" s="25">
        <f>B6</f>
        <v>2022</v>
      </c>
      <c r="I67" s="134">
        <f>C6</f>
        <v>2023</v>
      </c>
      <c r="J67" s="99">
        <f>B6</f>
        <v>2022</v>
      </c>
      <c r="K67" s="134">
        <f>C6</f>
        <v>2023</v>
      </c>
      <c r="L67" s="259">
        <v>1000</v>
      </c>
      <c r="N67" s="25">
        <f>B6</f>
        <v>2022</v>
      </c>
      <c r="O67" s="134">
        <f>C6</f>
        <v>2023</v>
      </c>
      <c r="P67" s="132"/>
    </row>
    <row r="68" spans="1:16" ht="20.100000000000001" customHeight="1" x14ac:dyDescent="0.25">
      <c r="A68" t="s">
        <v>167</v>
      </c>
      <c r="B68" s="19">
        <v>295680.74</v>
      </c>
      <c r="C68" s="147">
        <v>304453.15000000008</v>
      </c>
      <c r="D68" s="247">
        <f t="shared" ref="D68:D69" si="47">B68/$B$96</f>
        <v>0.40146697468534936</v>
      </c>
      <c r="E68" s="215">
        <f t="shared" ref="E68:E69" si="48">C68/$C$96</f>
        <v>0.42154477913296712</v>
      </c>
      <c r="F68" s="52">
        <f t="shared" ref="F68:F69" si="49">(C68-B68)/B68</f>
        <v>2.9668520174834827E-2</v>
      </c>
      <c r="H68" s="19">
        <v>32878.003999999994</v>
      </c>
      <c r="I68" s="147">
        <v>30443.427000000011</v>
      </c>
      <c r="J68" s="245">
        <f>H68/$H$96</f>
        <v>0.33661172583394955</v>
      </c>
      <c r="K68" s="246">
        <f>I68/$I$96</f>
        <v>0.32581393264133562</v>
      </c>
      <c r="L68" s="61">
        <f t="shared" ref="L68:L85" si="50">(I68-H68)/H68</f>
        <v>-7.4048807829087904E-2</v>
      </c>
      <c r="N68" s="40">
        <f t="shared" ref="N68:N78" si="51">(H68/B68)*10</f>
        <v>1.1119426987364815</v>
      </c>
      <c r="O68" s="149">
        <f t="shared" ref="O68:O78" si="52">(I68/C68)*10</f>
        <v>0.99993798717470994</v>
      </c>
      <c r="P68" s="61">
        <f t="shared" si="8"/>
        <v>-0.10072885202541855</v>
      </c>
    </row>
    <row r="69" spans="1:16" ht="20.100000000000001" customHeight="1" x14ac:dyDescent="0.25">
      <c r="A69" t="s">
        <v>163</v>
      </c>
      <c r="B69" s="19">
        <v>56642.119999999988</v>
      </c>
      <c r="C69" s="140">
        <v>59856.389999999978</v>
      </c>
      <c r="D69" s="247">
        <f t="shared" si="47"/>
        <v>7.6907074015590327E-2</v>
      </c>
      <c r="E69" s="215">
        <f t="shared" si="48"/>
        <v>8.2876950697493929E-2</v>
      </c>
      <c r="F69" s="52">
        <f t="shared" si="49"/>
        <v>5.6746993226948254E-2</v>
      </c>
      <c r="H69" s="19">
        <v>9486.8230000000003</v>
      </c>
      <c r="I69" s="140">
        <v>10893.646000000002</v>
      </c>
      <c r="J69" s="214">
        <f t="shared" ref="J69:J96" si="53">H69/$H$96</f>
        <v>9.7128033158923141E-2</v>
      </c>
      <c r="K69" s="215">
        <f t="shared" ref="K69:K96" si="54">I69/$I$96</f>
        <v>0.11658679701409946</v>
      </c>
      <c r="L69" s="52">
        <f t="shared" si="50"/>
        <v>0.14829232083280167</v>
      </c>
      <c r="N69" s="40">
        <f t="shared" si="51"/>
        <v>1.6748707498942486</v>
      </c>
      <c r="O69" s="143">
        <f t="shared" si="52"/>
        <v>1.8199637499020582</v>
      </c>
      <c r="P69" s="52">
        <f t="shared" si="8"/>
        <v>8.6629371261615767E-2</v>
      </c>
    </row>
    <row r="70" spans="1:16" ht="20.100000000000001" customHeight="1" x14ac:dyDescent="0.25">
      <c r="A70" s="38" t="s">
        <v>161</v>
      </c>
      <c r="B70" s="19">
        <v>32447.320000000007</v>
      </c>
      <c r="C70" s="140">
        <v>27352.13</v>
      </c>
      <c r="D70" s="247">
        <f t="shared" ref="D70:D95" si="55">B70/$B$96</f>
        <v>4.4056056532621755E-2</v>
      </c>
      <c r="E70" s="215">
        <f t="shared" ref="E70:E95" si="56">C70/$C$96</f>
        <v>3.7871664654040203E-2</v>
      </c>
      <c r="F70" s="52">
        <f t="shared" ref="F70:F87" si="57">(C70-B70)/B70</f>
        <v>-0.15702960984142927</v>
      </c>
      <c r="H70" s="19">
        <v>9310.6869999999999</v>
      </c>
      <c r="I70" s="140">
        <v>7920.5799999999981</v>
      </c>
      <c r="J70" s="214">
        <f t="shared" si="53"/>
        <v>9.5324716785414321E-2</v>
      </c>
      <c r="K70" s="215">
        <f t="shared" si="54"/>
        <v>8.4768226606035807E-2</v>
      </c>
      <c r="L70" s="52">
        <f t="shared" si="50"/>
        <v>-0.14930230175281392</v>
      </c>
      <c r="N70" s="40">
        <f t="shared" si="51"/>
        <v>2.8694779722947841</v>
      </c>
      <c r="O70" s="143">
        <f t="shared" si="52"/>
        <v>2.8957817910341892</v>
      </c>
      <c r="P70" s="52">
        <f t="shared" si="8"/>
        <v>9.1667609904561801E-3</v>
      </c>
    </row>
    <row r="71" spans="1:16" ht="20.100000000000001" customHeight="1" x14ac:dyDescent="0.25">
      <c r="A71" s="38" t="s">
        <v>179</v>
      </c>
      <c r="B71" s="19">
        <v>97496.380000000034</v>
      </c>
      <c r="C71" s="140">
        <v>101647.28000000001</v>
      </c>
      <c r="D71" s="247">
        <f t="shared" si="55"/>
        <v>0.13237783672136785</v>
      </c>
      <c r="E71" s="215">
        <f t="shared" si="56"/>
        <v>0.14074047253926214</v>
      </c>
      <c r="F71" s="52">
        <f t="shared" si="57"/>
        <v>4.2574914063475772E-2</v>
      </c>
      <c r="H71" s="19">
        <v>6290.3019999999997</v>
      </c>
      <c r="I71" s="140">
        <v>7094.9250000000011</v>
      </c>
      <c r="J71" s="214">
        <f t="shared" si="53"/>
        <v>6.4401397731953094E-2</v>
      </c>
      <c r="K71" s="215">
        <f t="shared" si="54"/>
        <v>7.5931839606800111E-2</v>
      </c>
      <c r="L71" s="52">
        <f t="shared" si="50"/>
        <v>0.12791484415215701</v>
      </c>
      <c r="N71" s="40">
        <f t="shared" si="51"/>
        <v>0.6451831339789228</v>
      </c>
      <c r="O71" s="143">
        <f t="shared" si="52"/>
        <v>0.69799457496550821</v>
      </c>
      <c r="P71" s="52">
        <f t="shared" si="8"/>
        <v>8.1854962111130886E-2</v>
      </c>
    </row>
    <row r="72" spans="1:16" ht="20.100000000000001" customHeight="1" x14ac:dyDescent="0.25">
      <c r="A72" s="38" t="s">
        <v>162</v>
      </c>
      <c r="B72" s="19">
        <v>42753.659999999982</v>
      </c>
      <c r="C72" s="140">
        <v>32782.339999999997</v>
      </c>
      <c r="D72" s="247">
        <f t="shared" si="55"/>
        <v>5.8049714489100734E-2</v>
      </c>
      <c r="E72" s="215">
        <f t="shared" si="56"/>
        <v>4.5390314650256787E-2</v>
      </c>
      <c r="F72" s="52">
        <f t="shared" si="57"/>
        <v>-0.23322728393311801</v>
      </c>
      <c r="H72" s="19">
        <v>7679.3420000000006</v>
      </c>
      <c r="I72" s="140">
        <v>6685.9360000000006</v>
      </c>
      <c r="J72" s="214">
        <f t="shared" si="53"/>
        <v>7.8622673197835696E-2</v>
      </c>
      <c r="K72" s="215">
        <f t="shared" si="54"/>
        <v>7.1554726790393222E-2</v>
      </c>
      <c r="L72" s="52">
        <f t="shared" si="50"/>
        <v>-0.12936082284133196</v>
      </c>
      <c r="N72" s="40">
        <f t="shared" si="51"/>
        <v>1.7961835314216381</v>
      </c>
      <c r="O72" s="143">
        <f t="shared" si="52"/>
        <v>2.0394932149443883</v>
      </c>
      <c r="P72" s="52">
        <f t="shared" ref="P72:P78" si="58">(O72-N72)/N72</f>
        <v>0.13545925528566458</v>
      </c>
    </row>
    <row r="73" spans="1:16" ht="20.100000000000001" customHeight="1" x14ac:dyDescent="0.25">
      <c r="A73" s="38" t="s">
        <v>170</v>
      </c>
      <c r="B73" s="19">
        <v>32465.910000000022</v>
      </c>
      <c r="C73" s="140">
        <v>34439.26999999999</v>
      </c>
      <c r="D73" s="247">
        <f t="shared" si="55"/>
        <v>4.4081297510642187E-2</v>
      </c>
      <c r="E73" s="215">
        <f t="shared" si="56"/>
        <v>4.7684494200998122E-2</v>
      </c>
      <c r="F73" s="52">
        <f t="shared" si="57"/>
        <v>6.0782525424359475E-2</v>
      </c>
      <c r="H73" s="19">
        <v>6310.2100000000028</v>
      </c>
      <c r="I73" s="140">
        <v>6563.9680000000017</v>
      </c>
      <c r="J73" s="214">
        <f t="shared" si="53"/>
        <v>6.4605219905522496E-2</v>
      </c>
      <c r="K73" s="215">
        <f t="shared" si="54"/>
        <v>7.0249391693382041E-2</v>
      </c>
      <c r="L73" s="52">
        <f t="shared" si="50"/>
        <v>4.0213875607943123E-2</v>
      </c>
      <c r="N73" s="40">
        <f t="shared" si="51"/>
        <v>1.9436418076684123</v>
      </c>
      <c r="O73" s="143">
        <f t="shared" si="52"/>
        <v>1.9059544525769576</v>
      </c>
      <c r="P73" s="52">
        <f t="shared" si="58"/>
        <v>-1.9390072256505103E-2</v>
      </c>
    </row>
    <row r="74" spans="1:16" ht="20.100000000000001" customHeight="1" x14ac:dyDescent="0.25">
      <c r="A74" s="38" t="s">
        <v>166</v>
      </c>
      <c r="B74" s="19">
        <v>11313.929999999998</v>
      </c>
      <c r="C74" s="140">
        <v>14471.690000000004</v>
      </c>
      <c r="D74" s="247">
        <f t="shared" si="55"/>
        <v>1.5361735258447386E-2</v>
      </c>
      <c r="E74" s="215">
        <f t="shared" si="56"/>
        <v>2.0037451951903828E-2</v>
      </c>
      <c r="F74" s="52">
        <f t="shared" si="57"/>
        <v>0.27910372434688974</v>
      </c>
      <c r="H74" s="19">
        <v>2604.8399999999997</v>
      </c>
      <c r="I74" s="140">
        <v>3078.4430000000002</v>
      </c>
      <c r="J74" s="214">
        <f t="shared" si="53"/>
        <v>2.6668884398253167E-2</v>
      </c>
      <c r="K74" s="215">
        <f t="shared" si="54"/>
        <v>3.2946344057854952E-2</v>
      </c>
      <c r="L74" s="52">
        <f t="shared" si="50"/>
        <v>0.1818165415150261</v>
      </c>
      <c r="N74" s="40">
        <f t="shared" si="51"/>
        <v>2.3023299596161544</v>
      </c>
      <c r="O74" s="143">
        <f t="shared" si="52"/>
        <v>2.1272173464191115</v>
      </c>
      <c r="P74" s="52">
        <f t="shared" si="58"/>
        <v>-7.6058869175397309E-2</v>
      </c>
    </row>
    <row r="75" spans="1:16" ht="20.100000000000001" customHeight="1" x14ac:dyDescent="0.25">
      <c r="A75" s="38" t="s">
        <v>199</v>
      </c>
      <c r="B75" s="19">
        <v>28830.640000000003</v>
      </c>
      <c r="C75" s="140">
        <v>21423.570000000003</v>
      </c>
      <c r="D75" s="247">
        <f t="shared" si="55"/>
        <v>3.9145430368722776E-2</v>
      </c>
      <c r="E75" s="215">
        <f t="shared" si="56"/>
        <v>2.9663000970394489E-2</v>
      </c>
      <c r="F75" s="52">
        <f t="shared" si="57"/>
        <v>-0.25691659983961501</v>
      </c>
      <c r="H75" s="19">
        <v>2614.77</v>
      </c>
      <c r="I75" s="140">
        <v>2080.0090000000005</v>
      </c>
      <c r="J75" s="214">
        <f t="shared" si="53"/>
        <v>2.6770549768131802E-2</v>
      </c>
      <c r="K75" s="215">
        <f t="shared" si="54"/>
        <v>2.2260828658329821E-2</v>
      </c>
      <c r="L75" s="52">
        <f t="shared" si="50"/>
        <v>-0.20451550231951549</v>
      </c>
      <c r="N75" s="40">
        <f t="shared" si="51"/>
        <v>0.9069413651587338</v>
      </c>
      <c r="O75" s="143">
        <f t="shared" si="52"/>
        <v>0.97089747413713035</v>
      </c>
      <c r="P75" s="52">
        <f t="shared" si="58"/>
        <v>7.0518460658372195E-2</v>
      </c>
    </row>
    <row r="76" spans="1:16" ht="20.100000000000001" customHeight="1" x14ac:dyDescent="0.25">
      <c r="A76" s="38" t="s">
        <v>196</v>
      </c>
      <c r="B76" s="19">
        <v>10948.200000000003</v>
      </c>
      <c r="C76" s="140">
        <v>9977.4299999999967</v>
      </c>
      <c r="D76" s="247">
        <f t="shared" si="55"/>
        <v>1.4865157372949429E-2</v>
      </c>
      <c r="E76" s="215">
        <f t="shared" si="56"/>
        <v>1.3814715090530802E-2</v>
      </c>
      <c r="F76" s="52">
        <f t="shared" si="57"/>
        <v>-8.8669370307448314E-2</v>
      </c>
      <c r="H76" s="19">
        <v>2100.1570000000006</v>
      </c>
      <c r="I76" s="140">
        <v>1890.2799999999993</v>
      </c>
      <c r="J76" s="214">
        <f t="shared" si="53"/>
        <v>2.1501836677562614E-2</v>
      </c>
      <c r="K76" s="215">
        <f t="shared" si="54"/>
        <v>2.0230296694037222E-2</v>
      </c>
      <c r="L76" s="52">
        <f t="shared" si="50"/>
        <v>-9.9933957318429648E-2</v>
      </c>
      <c r="N76" s="40">
        <f t="shared" si="51"/>
        <v>1.9182669297236077</v>
      </c>
      <c r="O76" s="143">
        <f t="shared" si="52"/>
        <v>1.8945560129211629</v>
      </c>
      <c r="P76" s="52">
        <f t="shared" si="58"/>
        <v>-1.2360593009785724E-2</v>
      </c>
    </row>
    <row r="77" spans="1:16" ht="20.100000000000001" customHeight="1" x14ac:dyDescent="0.25">
      <c r="A77" s="38" t="s">
        <v>175</v>
      </c>
      <c r="B77" s="19">
        <v>6368.3300000000027</v>
      </c>
      <c r="C77" s="140">
        <v>7161.8800000000019</v>
      </c>
      <c r="D77" s="247">
        <f t="shared" si="55"/>
        <v>8.6467389756192843E-3</v>
      </c>
      <c r="E77" s="215">
        <f t="shared" si="56"/>
        <v>9.9163142926155124E-3</v>
      </c>
      <c r="F77" s="52">
        <f t="shared" si="57"/>
        <v>0.1246088063903722</v>
      </c>
      <c r="H77" s="19">
        <v>1411.1229999999998</v>
      </c>
      <c r="I77" s="140">
        <v>1814.2869999999998</v>
      </c>
      <c r="J77" s="214">
        <f t="shared" si="53"/>
        <v>1.4447365734062823E-2</v>
      </c>
      <c r="K77" s="215">
        <f t="shared" si="54"/>
        <v>1.9416998697618721E-2</v>
      </c>
      <c r="L77" s="52">
        <f t="shared" si="50"/>
        <v>0.28570436453803111</v>
      </c>
      <c r="N77" s="40">
        <f t="shared" si="51"/>
        <v>2.2158446562913654</v>
      </c>
      <c r="O77" s="143">
        <f t="shared" si="52"/>
        <v>2.5332552346590549</v>
      </c>
      <c r="P77" s="52">
        <f t="shared" si="58"/>
        <v>0.14324586223428498</v>
      </c>
    </row>
    <row r="78" spans="1:16" ht="20.100000000000001" customHeight="1" x14ac:dyDescent="0.25">
      <c r="A78" s="38" t="s">
        <v>200</v>
      </c>
      <c r="B78" s="19">
        <v>42206.55</v>
      </c>
      <c r="C78" s="140">
        <v>41810.81</v>
      </c>
      <c r="D78" s="247">
        <f t="shared" si="55"/>
        <v>5.7306863951997467E-2</v>
      </c>
      <c r="E78" s="215">
        <f t="shared" si="56"/>
        <v>5.7891103004913722E-2</v>
      </c>
      <c r="F78" s="52">
        <f t="shared" si="57"/>
        <v>-9.37626979698661E-3</v>
      </c>
      <c r="H78" s="19">
        <v>1313.3790000000001</v>
      </c>
      <c r="I78" s="140">
        <v>1446.1980000000005</v>
      </c>
      <c r="J78" s="214">
        <f t="shared" si="53"/>
        <v>1.3446642681352159E-2</v>
      </c>
      <c r="K78" s="215">
        <f t="shared" si="54"/>
        <v>1.5477608935355219E-2</v>
      </c>
      <c r="L78" s="52">
        <f t="shared" si="50"/>
        <v>0.10112770190478179</v>
      </c>
      <c r="N78" s="40">
        <f t="shared" si="51"/>
        <v>0.31117895208208207</v>
      </c>
      <c r="O78" s="143">
        <f t="shared" si="52"/>
        <v>0.34589093107739377</v>
      </c>
      <c r="P78" s="52">
        <f t="shared" si="58"/>
        <v>0.11154989359998697</v>
      </c>
    </row>
    <row r="79" spans="1:16" ht="20.100000000000001" customHeight="1" x14ac:dyDescent="0.25">
      <c r="A79" s="38" t="s">
        <v>180</v>
      </c>
      <c r="B79" s="19">
        <v>11536.620000000003</v>
      </c>
      <c r="C79" s="140">
        <v>5702.64</v>
      </c>
      <c r="D79" s="247">
        <f t="shared" si="55"/>
        <v>1.5664097463684974E-2</v>
      </c>
      <c r="E79" s="215">
        <f t="shared" si="56"/>
        <v>7.8958556325491227E-3</v>
      </c>
      <c r="F79" s="52">
        <f t="shared" si="57"/>
        <v>-0.50569230849243552</v>
      </c>
      <c r="H79" s="19">
        <v>1721.8380000000004</v>
      </c>
      <c r="I79" s="140">
        <v>1163.6289999999999</v>
      </c>
      <c r="J79" s="214">
        <f t="shared" si="53"/>
        <v>1.7628529420048625E-2</v>
      </c>
      <c r="K79" s="215">
        <f t="shared" si="54"/>
        <v>1.2453477744982672E-2</v>
      </c>
      <c r="L79" s="52">
        <f t="shared" si="50"/>
        <v>-0.32419368140324489</v>
      </c>
      <c r="N79" s="40">
        <f t="shared" ref="N79:N83" si="59">(H79/B79)*10</f>
        <v>1.492497802649303</v>
      </c>
      <c r="O79" s="143">
        <f t="shared" ref="O79:O83" si="60">(I79/C79)*10</f>
        <v>2.0405093079696419</v>
      </c>
      <c r="P79" s="52">
        <f t="shared" ref="P79:P83" si="61">(O79-N79)/N79</f>
        <v>0.36717742856811897</v>
      </c>
    </row>
    <row r="80" spans="1:16" ht="20.100000000000001" customHeight="1" x14ac:dyDescent="0.25">
      <c r="A80" s="38" t="s">
        <v>198</v>
      </c>
      <c r="B80" s="19">
        <v>5567.9</v>
      </c>
      <c r="C80" s="140">
        <v>3518.6200000000003</v>
      </c>
      <c r="D80" s="247">
        <f t="shared" si="55"/>
        <v>7.5599376826186136E-3</v>
      </c>
      <c r="E80" s="215">
        <f t="shared" si="56"/>
        <v>4.8718690897198488E-3</v>
      </c>
      <c r="F80" s="52">
        <f t="shared" si="57"/>
        <v>-0.36805258715134959</v>
      </c>
      <c r="H80" s="19">
        <v>1435.665</v>
      </c>
      <c r="I80" s="140">
        <v>888.32</v>
      </c>
      <c r="J80" s="214">
        <f t="shared" si="53"/>
        <v>1.4698631746908884E-2</v>
      </c>
      <c r="K80" s="215">
        <f t="shared" si="54"/>
        <v>9.5070450722893711E-3</v>
      </c>
      <c r="L80" s="52">
        <f t="shared" si="50"/>
        <v>-0.38124841101510443</v>
      </c>
      <c r="N80" s="40">
        <f t="shared" si="59"/>
        <v>2.5784676448930477</v>
      </c>
      <c r="O80" s="143">
        <f t="shared" si="60"/>
        <v>2.5246261318357766</v>
      </c>
      <c r="P80" s="52">
        <f t="shared" si="61"/>
        <v>-2.0881205612143499E-2</v>
      </c>
    </row>
    <row r="81" spans="1:16" ht="20.100000000000001" customHeight="1" x14ac:dyDescent="0.25">
      <c r="A81" s="38" t="s">
        <v>182</v>
      </c>
      <c r="B81" s="19">
        <v>3017.110000000001</v>
      </c>
      <c r="C81" s="140">
        <v>2584.2400000000007</v>
      </c>
      <c r="D81" s="247">
        <f t="shared" si="55"/>
        <v>4.0965469174384338E-3</v>
      </c>
      <c r="E81" s="215">
        <f t="shared" si="56"/>
        <v>3.5781297714494952E-3</v>
      </c>
      <c r="F81" s="52">
        <f t="shared" si="57"/>
        <v>-0.14347173288345477</v>
      </c>
      <c r="H81" s="19">
        <v>1226.2530000000002</v>
      </c>
      <c r="I81" s="140">
        <v>855.57300000000009</v>
      </c>
      <c r="J81" s="214">
        <f t="shared" si="53"/>
        <v>1.2554628883160251E-2</v>
      </c>
      <c r="K81" s="215">
        <f t="shared" si="54"/>
        <v>9.1565776675452924E-3</v>
      </c>
      <c r="L81" s="52">
        <f t="shared" si="50"/>
        <v>-0.30228672223431868</v>
      </c>
      <c r="N81" s="40">
        <f t="shared" si="59"/>
        <v>4.064329772530666</v>
      </c>
      <c r="O81" s="143">
        <f t="shared" si="60"/>
        <v>3.3107335232021788</v>
      </c>
      <c r="P81" s="52">
        <f t="shared" si="61"/>
        <v>-0.18541710232810621</v>
      </c>
    </row>
    <row r="82" spans="1:16" ht="20.100000000000001" customHeight="1" x14ac:dyDescent="0.25">
      <c r="A82" s="38" t="s">
        <v>184</v>
      </c>
      <c r="B82" s="19">
        <v>5179.47</v>
      </c>
      <c r="C82" s="140">
        <v>6227.5499999999975</v>
      </c>
      <c r="D82" s="247">
        <f t="shared" si="55"/>
        <v>7.0325383769451024E-3</v>
      </c>
      <c r="E82" s="215">
        <f t="shared" si="56"/>
        <v>8.6226442041723254E-3</v>
      </c>
      <c r="F82" s="52">
        <f t="shared" si="57"/>
        <v>0.20235275037793388</v>
      </c>
      <c r="H82" s="19">
        <v>641.11800000000017</v>
      </c>
      <c r="I82" s="140">
        <v>804.01300000000015</v>
      </c>
      <c r="J82" s="214">
        <f t="shared" si="53"/>
        <v>6.5638971405688187E-3</v>
      </c>
      <c r="K82" s="215">
        <f t="shared" si="54"/>
        <v>8.6047683601704287E-3</v>
      </c>
      <c r="L82" s="52">
        <f t="shared" si="50"/>
        <v>0.25407959221235393</v>
      </c>
      <c r="N82" s="40">
        <f t="shared" si="59"/>
        <v>1.2378061848026924</v>
      </c>
      <c r="O82" s="143">
        <f t="shared" si="60"/>
        <v>1.2910582813465976</v>
      </c>
      <c r="P82" s="52">
        <f t="shared" si="61"/>
        <v>4.3021352775348756E-2</v>
      </c>
    </row>
    <row r="83" spans="1:16" ht="20.100000000000001" customHeight="1" x14ac:dyDescent="0.25">
      <c r="A83" s="38" t="s">
        <v>207</v>
      </c>
      <c r="B83" s="19">
        <v>2632.62</v>
      </c>
      <c r="C83" s="140">
        <v>2738.4300000000003</v>
      </c>
      <c r="D83" s="247">
        <f t="shared" si="55"/>
        <v>3.5744972327116892E-3</v>
      </c>
      <c r="E83" s="215">
        <f t="shared" si="56"/>
        <v>3.7916207124843049E-3</v>
      </c>
      <c r="F83" s="52">
        <f t="shared" si="57"/>
        <v>4.0191900084326791E-2</v>
      </c>
      <c r="H83" s="19">
        <v>630.70999999999992</v>
      </c>
      <c r="I83" s="140">
        <v>684.98799999999994</v>
      </c>
      <c r="J83" s="214">
        <f t="shared" si="53"/>
        <v>6.457337908978001E-3</v>
      </c>
      <c r="K83" s="215">
        <f t="shared" si="54"/>
        <v>7.3309300589622555E-3</v>
      </c>
      <c r="L83" s="52">
        <f t="shared" si="50"/>
        <v>8.6058568914398101E-2</v>
      </c>
      <c r="N83" s="40">
        <f t="shared" si="59"/>
        <v>2.395750241204579</v>
      </c>
      <c r="O83" s="143">
        <f t="shared" si="60"/>
        <v>2.5013894822945995</v>
      </c>
      <c r="P83" s="52">
        <f t="shared" si="61"/>
        <v>4.409442990889785E-2</v>
      </c>
    </row>
    <row r="84" spans="1:16" ht="20.100000000000001" customHeight="1" x14ac:dyDescent="0.25">
      <c r="A84" s="38" t="s">
        <v>221</v>
      </c>
      <c r="B84" s="19">
        <v>1918.7599999999998</v>
      </c>
      <c r="C84" s="140">
        <v>3700.78</v>
      </c>
      <c r="D84" s="247">
        <f t="shared" si="55"/>
        <v>2.6052382456404192E-3</v>
      </c>
      <c r="E84" s="215">
        <f t="shared" si="56"/>
        <v>5.1240871960750011E-3</v>
      </c>
      <c r="F84" s="52">
        <f t="shared" si="57"/>
        <v>0.92873522483270476</v>
      </c>
      <c r="H84" s="19">
        <v>260.51100000000002</v>
      </c>
      <c r="I84" s="140">
        <v>520.48800000000006</v>
      </c>
      <c r="J84" s="214">
        <f t="shared" si="53"/>
        <v>2.667164871344625E-3</v>
      </c>
      <c r="K84" s="215">
        <f t="shared" si="54"/>
        <v>5.5704057947426047E-3</v>
      </c>
      <c r="L84" s="52">
        <f t="shared" si="50"/>
        <v>0.99795018252588186</v>
      </c>
      <c r="N84" s="40">
        <f t="shared" ref="N84" si="62">(H84/B84)*10</f>
        <v>1.3577049761304179</v>
      </c>
      <c r="O84" s="143">
        <f t="shared" ref="O84" si="63">(I84/C84)*10</f>
        <v>1.4064278341322642</v>
      </c>
      <c r="P84" s="52">
        <f t="shared" ref="P84" si="64">(O84-N84)/N84</f>
        <v>3.5886189458265778E-2</v>
      </c>
    </row>
    <row r="85" spans="1:16" ht="20.100000000000001" customHeight="1" x14ac:dyDescent="0.25">
      <c r="A85" s="38" t="s">
        <v>211</v>
      </c>
      <c r="B85" s="19">
        <v>3025.5099999999998</v>
      </c>
      <c r="C85" s="140">
        <v>1651.1299999999997</v>
      </c>
      <c r="D85" s="247">
        <f t="shared" si="55"/>
        <v>4.1079522006751993E-3</v>
      </c>
      <c r="E85" s="215">
        <f t="shared" si="56"/>
        <v>2.2861488907893238E-3</v>
      </c>
      <c r="F85" s="52">
        <f t="shared" si="57"/>
        <v>-0.45426390922522158</v>
      </c>
      <c r="H85" s="19">
        <v>803.46399999999994</v>
      </c>
      <c r="I85" s="140">
        <v>504.03300000000002</v>
      </c>
      <c r="J85" s="214">
        <f t="shared" si="53"/>
        <v>8.2260286751424591E-3</v>
      </c>
      <c r="K85" s="215">
        <f t="shared" si="54"/>
        <v>5.3942998569448267E-3</v>
      </c>
      <c r="L85" s="52">
        <f t="shared" si="50"/>
        <v>-0.37267506696006286</v>
      </c>
      <c r="N85" s="40">
        <f t="shared" ref="N85" si="65">(H85/B85)*10</f>
        <v>2.6556316125215251</v>
      </c>
      <c r="O85" s="143">
        <f t="shared" ref="O85" si="66">(I85/C85)*10</f>
        <v>3.0526548484976961</v>
      </c>
      <c r="P85" s="52">
        <f t="shared" ref="P85" si="67">(O85-N85)/N85</f>
        <v>0.14950237604650177</v>
      </c>
    </row>
    <row r="86" spans="1:16" ht="20.100000000000001" customHeight="1" x14ac:dyDescent="0.25">
      <c r="A86" s="38" t="s">
        <v>176</v>
      </c>
      <c r="B86" s="19">
        <v>4950.54</v>
      </c>
      <c r="C86" s="140">
        <v>2595.62</v>
      </c>
      <c r="D86" s="247">
        <f t="shared" si="55"/>
        <v>6.7217036755887775E-3</v>
      </c>
      <c r="E86" s="215">
        <f t="shared" si="56"/>
        <v>3.5938864801139739E-3</v>
      </c>
      <c r="F86" s="52">
        <f t="shared" si="57"/>
        <v>-0.47568952073915172</v>
      </c>
      <c r="H86" s="19">
        <v>666.16899999999987</v>
      </c>
      <c r="I86" s="140">
        <v>454.584</v>
      </c>
      <c r="J86" s="214">
        <f t="shared" si="53"/>
        <v>6.8203743994640414E-3</v>
      </c>
      <c r="K86" s="215">
        <f t="shared" si="54"/>
        <v>4.8650830524378502E-3</v>
      </c>
      <c r="L86" s="52">
        <f t="shared" ref="L86:L88" si="68">(I86-H86)/H86</f>
        <v>-0.3176145992983761</v>
      </c>
      <c r="N86" s="40">
        <f t="shared" ref="N86" si="69">(H86/B86)*10</f>
        <v>1.3456491615056132</v>
      </c>
      <c r="O86" s="143">
        <f t="shared" ref="O86" si="70">(I86/C86)*10</f>
        <v>1.7513503517464035</v>
      </c>
      <c r="P86" s="52">
        <f t="shared" ref="P86" si="71">(O86-N86)/N86</f>
        <v>0.30149105862546027</v>
      </c>
    </row>
    <row r="87" spans="1:16" ht="20.100000000000001" customHeight="1" x14ac:dyDescent="0.25">
      <c r="A87" s="38" t="s">
        <v>214</v>
      </c>
      <c r="B87" s="19">
        <v>641.36</v>
      </c>
      <c r="C87" s="140">
        <v>1096.1899999999998</v>
      </c>
      <c r="D87" s="247">
        <f t="shared" si="55"/>
        <v>8.7082053056345733E-4</v>
      </c>
      <c r="E87" s="215">
        <f t="shared" si="56"/>
        <v>1.517780884966265E-3</v>
      </c>
      <c r="F87" s="52">
        <f t="shared" si="57"/>
        <v>0.70916489958837436</v>
      </c>
      <c r="H87" s="19">
        <v>235.06600000000006</v>
      </c>
      <c r="I87" s="140">
        <v>451.03399999999999</v>
      </c>
      <c r="J87" s="214">
        <f t="shared" si="53"/>
        <v>2.4066537599083944E-3</v>
      </c>
      <c r="K87" s="215">
        <f t="shared" si="54"/>
        <v>4.827089975611226E-3</v>
      </c>
      <c r="L87" s="52">
        <f t="shared" si="68"/>
        <v>0.91875473271336505</v>
      </c>
      <c r="N87" s="40">
        <f t="shared" ref="N87:N88" si="72">(H87/B87)*10</f>
        <v>3.6651178745166528</v>
      </c>
      <c r="O87" s="143">
        <f t="shared" ref="O87:O88" si="73">(I87/C87)*10</f>
        <v>4.1145604320418911</v>
      </c>
      <c r="P87" s="52">
        <f t="shared" ref="P87:P88" si="74">(O87-N87)/N87</f>
        <v>0.12262704036074412</v>
      </c>
    </row>
    <row r="88" spans="1:16" ht="20.100000000000001" customHeight="1" x14ac:dyDescent="0.25">
      <c r="A88" s="38" t="s">
        <v>197</v>
      </c>
      <c r="B88" s="19">
        <v>2023.6</v>
      </c>
      <c r="C88" s="140">
        <v>2414.3200000000002</v>
      </c>
      <c r="D88" s="247">
        <f t="shared" si="55"/>
        <v>2.7475870426097856E-3</v>
      </c>
      <c r="E88" s="215">
        <f t="shared" si="56"/>
        <v>3.3428591267861902E-3</v>
      </c>
      <c r="F88" s="52">
        <f>(C88-B88)/B88</f>
        <v>0.19308163668709244</v>
      </c>
      <c r="H88" s="19">
        <v>394.78300000000007</v>
      </c>
      <c r="I88" s="140">
        <v>448.18600000000004</v>
      </c>
      <c r="J88" s="214">
        <f t="shared" si="53"/>
        <v>4.0418690550650263E-3</v>
      </c>
      <c r="K88" s="215">
        <f t="shared" si="54"/>
        <v>4.7966098959486272E-3</v>
      </c>
      <c r="L88" s="52">
        <f t="shared" si="68"/>
        <v>0.13527178221959901</v>
      </c>
      <c r="N88" s="40">
        <f t="shared" si="72"/>
        <v>1.9508944455425978</v>
      </c>
      <c r="O88" s="143">
        <f t="shared" si="73"/>
        <v>1.8563653533914313</v>
      </c>
      <c r="P88" s="52">
        <f t="shared" si="74"/>
        <v>-4.8454232040665533E-2</v>
      </c>
    </row>
    <row r="89" spans="1:16" ht="20.100000000000001" customHeight="1" x14ac:dyDescent="0.25">
      <c r="A89" s="38" t="s">
        <v>174</v>
      </c>
      <c r="B89" s="19">
        <v>238.98999999999995</v>
      </c>
      <c r="C89" s="140">
        <v>275.45999999999998</v>
      </c>
      <c r="D89" s="247">
        <f t="shared" si="55"/>
        <v>3.2449388580416713E-4</v>
      </c>
      <c r="E89" s="215">
        <f t="shared" si="56"/>
        <v>3.8140096385919173E-4</v>
      </c>
      <c r="F89" s="52">
        <f t="shared" ref="F89:F94" si="75">(C89-B89)/B89</f>
        <v>0.15260052721871223</v>
      </c>
      <c r="H89" s="19">
        <v>355.15700000000004</v>
      </c>
      <c r="I89" s="140">
        <v>411.84100000000001</v>
      </c>
      <c r="J89" s="214">
        <f t="shared" si="53"/>
        <v>3.6361699667658677E-3</v>
      </c>
      <c r="K89" s="215">
        <f t="shared" si="54"/>
        <v>4.4076357051701263E-3</v>
      </c>
      <c r="L89" s="52">
        <f t="shared" ref="L89:L94" si="76">(I89-H89)/H89</f>
        <v>0.1596026546006413</v>
      </c>
      <c r="N89" s="40">
        <f t="shared" ref="N89:N94" si="77">(H89/B89)*10</f>
        <v>14.860747311602999</v>
      </c>
      <c r="O89" s="143">
        <f t="shared" ref="O89:O94" si="78">(I89/C89)*10</f>
        <v>14.951027372395266</v>
      </c>
      <c r="P89" s="52">
        <f t="shared" ref="P89:P94" si="79">(O89-N89)/N89</f>
        <v>6.0750686960256784E-3</v>
      </c>
    </row>
    <row r="90" spans="1:16" ht="20.100000000000001" customHeight="1" x14ac:dyDescent="0.25">
      <c r="A90" s="38" t="s">
        <v>222</v>
      </c>
      <c r="B90" s="19">
        <v>940.71</v>
      </c>
      <c r="C90" s="140">
        <v>1314.11</v>
      </c>
      <c r="D90" s="247">
        <f t="shared" si="55"/>
        <v>1.2772695230546807E-3</v>
      </c>
      <c r="E90" s="215">
        <f t="shared" si="56"/>
        <v>1.8195121637152489E-3</v>
      </c>
      <c r="F90" s="52">
        <f t="shared" si="75"/>
        <v>0.39693423052800531</v>
      </c>
      <c r="H90" s="19">
        <v>262.70500000000004</v>
      </c>
      <c r="I90" s="140">
        <v>389.21000000000004</v>
      </c>
      <c r="J90" s="214">
        <f t="shared" si="53"/>
        <v>2.6896274918394606E-3</v>
      </c>
      <c r="K90" s="215">
        <f t="shared" si="54"/>
        <v>4.1654325159691851E-3</v>
      </c>
      <c r="L90" s="52">
        <f t="shared" si="76"/>
        <v>0.48154774366685055</v>
      </c>
      <c r="N90" s="40">
        <f t="shared" si="77"/>
        <v>2.7926247196266649</v>
      </c>
      <c r="O90" s="143">
        <f t="shared" si="78"/>
        <v>2.9617764114115266</v>
      </c>
      <c r="P90" s="52">
        <f t="shared" si="79"/>
        <v>6.0570863888748681E-2</v>
      </c>
    </row>
    <row r="91" spans="1:16" ht="20.100000000000001" customHeight="1" x14ac:dyDescent="0.25">
      <c r="A91" s="38" t="s">
        <v>206</v>
      </c>
      <c r="B91" s="19">
        <v>1497.6000000000001</v>
      </c>
      <c r="C91" s="140">
        <v>1889.07</v>
      </c>
      <c r="D91" s="247">
        <f t="shared" si="55"/>
        <v>2.0333990684979321E-3</v>
      </c>
      <c r="E91" s="215">
        <f t="shared" si="56"/>
        <v>2.6155997923382104E-3</v>
      </c>
      <c r="F91" s="52">
        <f t="shared" si="75"/>
        <v>0.26139823717948701</v>
      </c>
      <c r="H91" s="19">
        <v>275.87699999999995</v>
      </c>
      <c r="I91" s="140">
        <v>347.94800000000004</v>
      </c>
      <c r="J91" s="214">
        <f t="shared" si="53"/>
        <v>2.8244851204438236E-3</v>
      </c>
      <c r="K91" s="215">
        <f t="shared" si="54"/>
        <v>3.723835238217019E-3</v>
      </c>
      <c r="L91" s="52">
        <f t="shared" si="76"/>
        <v>0.26124323520989462</v>
      </c>
      <c r="N91" s="40">
        <f t="shared" si="77"/>
        <v>1.8421274038461533</v>
      </c>
      <c r="O91" s="143">
        <f t="shared" si="78"/>
        <v>1.8419010412531036</v>
      </c>
      <c r="P91" s="52">
        <f t="shared" si="79"/>
        <v>-1.2288107357668392E-4</v>
      </c>
    </row>
    <row r="92" spans="1:16" ht="20.100000000000001" customHeight="1" x14ac:dyDescent="0.25">
      <c r="A92" s="38" t="s">
        <v>202</v>
      </c>
      <c r="B92" s="19">
        <v>506.41999999999996</v>
      </c>
      <c r="C92" s="140">
        <v>837.2</v>
      </c>
      <c r="D92" s="247">
        <f t="shared" si="55"/>
        <v>6.8760280199567489E-4</v>
      </c>
      <c r="E92" s="215">
        <f t="shared" si="56"/>
        <v>1.1591842261777223E-3</v>
      </c>
      <c r="F92" s="52">
        <f t="shared" si="75"/>
        <v>0.65317325540065585</v>
      </c>
      <c r="H92" s="19">
        <v>200.62999999999994</v>
      </c>
      <c r="I92" s="140">
        <v>314.21899999999982</v>
      </c>
      <c r="J92" s="214">
        <f t="shared" si="53"/>
        <v>2.0540909525427788E-3</v>
      </c>
      <c r="K92" s="215">
        <f t="shared" si="54"/>
        <v>3.3628581992634324E-3</v>
      </c>
      <c r="L92" s="52">
        <f t="shared" si="76"/>
        <v>0.56616159098838614</v>
      </c>
      <c r="N92" s="40">
        <f t="shared" si="77"/>
        <v>3.961731369219224</v>
      </c>
      <c r="O92" s="143">
        <f t="shared" si="78"/>
        <v>3.7532130912565669</v>
      </c>
      <c r="P92" s="52">
        <f t="shared" si="79"/>
        <v>-5.2633118838582883E-2</v>
      </c>
    </row>
    <row r="93" spans="1:16" ht="20.100000000000001" customHeight="1" x14ac:dyDescent="0.25">
      <c r="A93" s="38" t="s">
        <v>223</v>
      </c>
      <c r="B93" s="19">
        <v>798.59</v>
      </c>
      <c r="C93" s="140">
        <v>1036.4199999999998</v>
      </c>
      <c r="D93" s="247">
        <f t="shared" si="55"/>
        <v>1.08430299286309E-3</v>
      </c>
      <c r="E93" s="215">
        <f t="shared" si="56"/>
        <v>1.4350235495641599E-3</v>
      </c>
      <c r="F93" s="52">
        <f t="shared" si="75"/>
        <v>0.29781239434503287</v>
      </c>
      <c r="H93" s="19">
        <v>246.93699999999998</v>
      </c>
      <c r="I93" s="140">
        <v>310.53400000000005</v>
      </c>
      <c r="J93" s="214">
        <f t="shared" si="53"/>
        <v>2.5281914845639054E-3</v>
      </c>
      <c r="K93" s="215">
        <f t="shared" si="54"/>
        <v>3.323420315289882E-3</v>
      </c>
      <c r="L93" s="52">
        <f t="shared" si="76"/>
        <v>0.257543422006423</v>
      </c>
      <c r="N93" s="40">
        <f t="shared" si="77"/>
        <v>3.0921624362939677</v>
      </c>
      <c r="O93" s="143">
        <f t="shared" si="78"/>
        <v>2.9962177495609899</v>
      </c>
      <c r="P93" s="52">
        <f t="shared" si="79"/>
        <v>-3.1028346249484196E-2</v>
      </c>
    </row>
    <row r="94" spans="1:16" ht="20.100000000000001" customHeight="1" x14ac:dyDescent="0.25">
      <c r="A94" s="38" t="s">
        <v>201</v>
      </c>
      <c r="B94" s="19">
        <v>2151.61</v>
      </c>
      <c r="C94" s="140">
        <v>1272.3999999999999</v>
      </c>
      <c r="D94" s="247">
        <f t="shared" si="55"/>
        <v>2.9213954125072356E-3</v>
      </c>
      <c r="E94" s="215">
        <f t="shared" si="56"/>
        <v>1.7617606418878805E-3</v>
      </c>
      <c r="F94" s="52">
        <f t="shared" si="75"/>
        <v>-0.40862888720539514</v>
      </c>
      <c r="H94" s="19">
        <v>549.27100000000019</v>
      </c>
      <c r="I94" s="140">
        <v>302.66500000000008</v>
      </c>
      <c r="J94" s="214">
        <f t="shared" si="53"/>
        <v>5.6235487793157828E-3</v>
      </c>
      <c r="K94" s="215">
        <f t="shared" si="54"/>
        <v>3.2392041120367244E-3</v>
      </c>
      <c r="L94" s="52">
        <f t="shared" si="76"/>
        <v>-0.44896963429709563</v>
      </c>
      <c r="N94" s="40">
        <f t="shared" si="77"/>
        <v>2.5528371777413201</v>
      </c>
      <c r="O94" s="143">
        <f t="shared" si="78"/>
        <v>2.3786938069789381</v>
      </c>
      <c r="P94" s="52">
        <f t="shared" si="79"/>
        <v>-6.8215619970114702E-2</v>
      </c>
    </row>
    <row r="95" spans="1:16" ht="20.100000000000001" customHeight="1" thickBot="1" x14ac:dyDescent="0.3">
      <c r="A95" s="8" t="s">
        <v>17</v>
      </c>
      <c r="B95" s="19">
        <f>B96-SUM(B68:B94)</f>
        <v>32719.589999999735</v>
      </c>
      <c r="C95" s="140">
        <f>C96-SUM(C68:C94)</f>
        <v>28001.929999999935</v>
      </c>
      <c r="D95" s="247">
        <f t="shared" si="55"/>
        <v>4.4425737064392172E-2</v>
      </c>
      <c r="E95" s="215">
        <f t="shared" si="56"/>
        <v>3.8771375487974997E-2</v>
      </c>
      <c r="F95" s="52">
        <f t="shared" ref="F95" si="80">(C95-B95)/B95</f>
        <v>-0.14418456954991912</v>
      </c>
      <c r="H95" s="196">
        <f>H96-SUM(H68:H94)</f>
        <v>5767.5859999999666</v>
      </c>
      <c r="I95" s="119">
        <f>I96-SUM(I68:I94)</f>
        <v>4675.1119999999937</v>
      </c>
      <c r="J95" s="214">
        <f t="shared" si="53"/>
        <v>5.9049724470978074E-2</v>
      </c>
      <c r="K95" s="215">
        <f t="shared" si="54"/>
        <v>5.0034335039176023E-2</v>
      </c>
      <c r="L95" s="52">
        <f t="shared" ref="L95" si="81">(I95-H95)/H95</f>
        <v>-0.18941616128480429</v>
      </c>
      <c r="N95" s="40">
        <f t="shared" ref="N95:N96" si="82">(H95/B95)*10</f>
        <v>1.7627317457217568</v>
      </c>
      <c r="O95" s="143">
        <f t="shared" ref="O95:O96" si="83">(I95/C95)*10</f>
        <v>1.6695677762211405</v>
      </c>
      <c r="P95" s="52">
        <f>(O95-N95)/N95</f>
        <v>-5.2852040434813875E-2</v>
      </c>
    </row>
    <row r="96" spans="1:16" ht="26.25" customHeight="1" thickBot="1" x14ac:dyDescent="0.3">
      <c r="A96" s="12" t="s">
        <v>18</v>
      </c>
      <c r="B96" s="17">
        <v>736500.7799999998</v>
      </c>
      <c r="C96" s="145">
        <v>722232.05</v>
      </c>
      <c r="D96" s="243">
        <f>SUM(D68:D95)</f>
        <v>1</v>
      </c>
      <c r="E96" s="244">
        <f>SUM(E68:E95)</f>
        <v>1</v>
      </c>
      <c r="F96" s="57">
        <f>(C96-B96)/B96</f>
        <v>-1.9373679414161318E-2</v>
      </c>
      <c r="G96" s="1"/>
      <c r="H96" s="17">
        <v>97673.376999999993</v>
      </c>
      <c r="I96" s="145">
        <v>93438.07600000003</v>
      </c>
      <c r="J96" s="255">
        <f t="shared" si="53"/>
        <v>1</v>
      </c>
      <c r="K96" s="244">
        <f t="shared" si="54"/>
        <v>1</v>
      </c>
      <c r="L96" s="57">
        <f>(I96-H96)/H96</f>
        <v>-4.3361877413125208E-2</v>
      </c>
      <c r="M96" s="1"/>
      <c r="N96" s="37">
        <f t="shared" si="82"/>
        <v>1.3261815825911281</v>
      </c>
      <c r="O96" s="150">
        <f t="shared" si="83"/>
        <v>1.2937403705637271</v>
      </c>
      <c r="P96" s="57">
        <f>(O96-N96)/N96</f>
        <v>-2.4462119255205181E-2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70:E74 D75 N7:O28 D28:E32 J29:K32 N39:O49 L57 J46:L49 J39:L45 J54:L56 J62:L62 J57:K61 D46:E51 D39:F45 D54:F57 F46:F49 P39:P49 J68:L78 D76:F78 N70:P78 F28 P28 D89:E90 D84:E88 J89:K90 J84:K86 D83:E83 D82:E82 J83:K83 J82:K82 F30 D59:F59 D58:E58 L61 N59:O59 P59 D80:F81 D79:E79 D93:E93 D91:E91 J81:L81 J79:K79 J87:K88 J95:L96 J91:K91 N95:P96 D92:E92 J92:K94 J80:K80 P54:P57 N54:O57 J51:K51 J50:K50 D95:F96 D94:E94 D61:F62 D60:E60 N61:O62 P61:P62 F32:F33 J52:K52 D52:E52 J53:K53 D53:E53 O68:P69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27" t="s">
        <v>16</v>
      </c>
      <c r="B3" s="320"/>
      <c r="C3" s="320"/>
      <c r="D3" s="342" t="s">
        <v>1</v>
      </c>
      <c r="E3" s="340"/>
      <c r="F3" s="342" t="s">
        <v>104</v>
      </c>
      <c r="G3" s="340"/>
      <c r="H3" s="130" t="s">
        <v>0</v>
      </c>
      <c r="J3" s="344" t="s">
        <v>19</v>
      </c>
      <c r="K3" s="340"/>
      <c r="L3" s="338" t="s">
        <v>104</v>
      </c>
      <c r="M3" s="339"/>
      <c r="N3" s="130" t="s">
        <v>0</v>
      </c>
      <c r="P3" s="350" t="s">
        <v>22</v>
      </c>
      <c r="Q3" s="340"/>
      <c r="R3" s="130" t="s">
        <v>0</v>
      </c>
    </row>
    <row r="4" spans="1:18" x14ac:dyDescent="0.25">
      <c r="A4" s="341"/>
      <c r="B4" s="321"/>
      <c r="C4" s="321"/>
      <c r="D4" s="345" t="s">
        <v>158</v>
      </c>
      <c r="E4" s="347"/>
      <c r="F4" s="345" t="str">
        <f>D4</f>
        <v>jan-dez</v>
      </c>
      <c r="G4" s="347"/>
      <c r="H4" s="131" t="s">
        <v>150</v>
      </c>
      <c r="J4" s="348" t="str">
        <f>D4</f>
        <v>jan-dez</v>
      </c>
      <c r="K4" s="347"/>
      <c r="L4" s="349" t="str">
        <f>D4</f>
        <v>jan-dez</v>
      </c>
      <c r="M4" s="337"/>
      <c r="N4" s="131" t="str">
        <f>H4</f>
        <v>2023/2022</v>
      </c>
      <c r="P4" s="348" t="str">
        <f>D4</f>
        <v>jan-dez</v>
      </c>
      <c r="Q4" s="346"/>
      <c r="R4" s="131" t="str">
        <f>N4</f>
        <v>2023/2022</v>
      </c>
    </row>
    <row r="5" spans="1:18" ht="19.5" customHeight="1" thickBot="1" x14ac:dyDescent="0.3">
      <c r="A5" s="328"/>
      <c r="B5" s="351"/>
      <c r="C5" s="351"/>
      <c r="D5" s="99">
        <v>2022</v>
      </c>
      <c r="E5" s="160">
        <v>2023</v>
      </c>
      <c r="F5" s="99">
        <f>D5</f>
        <v>2022</v>
      </c>
      <c r="G5" s="134">
        <f>E5</f>
        <v>2023</v>
      </c>
      <c r="H5" s="166" t="s">
        <v>1</v>
      </c>
      <c r="J5" s="25">
        <f>D5</f>
        <v>2022</v>
      </c>
      <c r="K5" s="134">
        <f>E5</f>
        <v>2023</v>
      </c>
      <c r="L5" s="159">
        <f>F5</f>
        <v>2022</v>
      </c>
      <c r="M5" s="144">
        <f>G5</f>
        <v>2023</v>
      </c>
      <c r="N5" s="259">
        <v>1000</v>
      </c>
      <c r="P5" s="25">
        <f>D5</f>
        <v>2022</v>
      </c>
      <c r="Q5" s="134">
        <f>E5</f>
        <v>2023</v>
      </c>
      <c r="R5" s="166"/>
    </row>
    <row r="6" spans="1:18" ht="24" customHeight="1" x14ac:dyDescent="0.25">
      <c r="A6" s="161" t="s">
        <v>20</v>
      </c>
      <c r="B6" s="1"/>
      <c r="C6" s="1"/>
      <c r="D6" s="115">
        <v>6091.9200000000146</v>
      </c>
      <c r="E6" s="147">
        <v>6262.7000000000071</v>
      </c>
      <c r="F6" s="248">
        <f>D6/D8</f>
        <v>0.30128547519851873</v>
      </c>
      <c r="G6" s="256">
        <f>E6/E8</f>
        <v>0.36211818350551578</v>
      </c>
      <c r="H6" s="165">
        <f>(E6-D6)/D6</f>
        <v>2.8033854679639925E-2</v>
      </c>
      <c r="I6" s="1"/>
      <c r="J6" s="19">
        <v>3681.4040000000018</v>
      </c>
      <c r="K6" s="147">
        <v>3060.3420000000019</v>
      </c>
      <c r="L6" s="247">
        <f>J6/J8</f>
        <v>0.30720635701338767</v>
      </c>
      <c r="M6" s="246">
        <f>K6/K8</f>
        <v>0.29585878788019426</v>
      </c>
      <c r="N6" s="165">
        <f>(K6-J6)/J6</f>
        <v>-0.16870248416093414</v>
      </c>
      <c r="P6" s="27">
        <f t="shared" ref="P6:Q8" si="0">(J6/D6)*10</f>
        <v>6.0430931463315227</v>
      </c>
      <c r="Q6" s="152">
        <f t="shared" si="0"/>
        <v>4.8866175930509179</v>
      </c>
      <c r="R6" s="165">
        <f>(Q6-P6)/P6</f>
        <v>-0.19137145916452514</v>
      </c>
    </row>
    <row r="7" spans="1:18" ht="24" customHeight="1" thickBot="1" x14ac:dyDescent="0.3">
      <c r="A7" s="161" t="s">
        <v>21</v>
      </c>
      <c r="B7" s="1"/>
      <c r="C7" s="1"/>
      <c r="D7" s="117">
        <v>14127.840000000033</v>
      </c>
      <c r="E7" s="140">
        <v>11031.930000000017</v>
      </c>
      <c r="F7" s="248">
        <f>D7/D8</f>
        <v>0.69871452480148133</v>
      </c>
      <c r="G7" s="228">
        <f>E7/E8</f>
        <v>0.63788181649448428</v>
      </c>
      <c r="H7" s="55">
        <f t="shared" ref="H7:H8" si="1">(E7-D7)/D7</f>
        <v>-0.21913540923453331</v>
      </c>
      <c r="J7" s="19">
        <v>8302.08499999999</v>
      </c>
      <c r="K7" s="140">
        <v>7283.5859999999984</v>
      </c>
      <c r="L7" s="247">
        <f>J7/J8</f>
        <v>0.69279364298661228</v>
      </c>
      <c r="M7" s="215">
        <f>K7/K8</f>
        <v>0.70414121211980585</v>
      </c>
      <c r="N7" s="102">
        <f t="shared" ref="N7:N8" si="2">(K7-J7)/J7</f>
        <v>-0.12267990510817377</v>
      </c>
      <c r="P7" s="27">
        <f t="shared" si="0"/>
        <v>5.8764007803032667</v>
      </c>
      <c r="Q7" s="152">
        <f t="shared" si="0"/>
        <v>6.6022772080678429</v>
      </c>
      <c r="R7" s="102">
        <f t="shared" ref="R7:R8" si="3">(Q7-P7)/P7</f>
        <v>0.12352398260472551</v>
      </c>
    </row>
    <row r="8" spans="1:18" ht="26.25" customHeight="1" thickBot="1" x14ac:dyDescent="0.3">
      <c r="A8" s="12" t="s">
        <v>12</v>
      </c>
      <c r="B8" s="162"/>
      <c r="C8" s="162"/>
      <c r="D8" s="163">
        <v>20219.760000000046</v>
      </c>
      <c r="E8" s="145">
        <v>17294.630000000023</v>
      </c>
      <c r="F8" s="257">
        <f>SUM(F6:F7)</f>
        <v>1</v>
      </c>
      <c r="G8" s="258">
        <f>SUM(G6:G7)</f>
        <v>1</v>
      </c>
      <c r="H8" s="164">
        <f t="shared" si="1"/>
        <v>-0.14466690010168351</v>
      </c>
      <c r="I8" s="1"/>
      <c r="J8" s="17">
        <v>11983.488999999992</v>
      </c>
      <c r="K8" s="145">
        <v>10343.928</v>
      </c>
      <c r="L8" s="243">
        <f>SUM(L6:L7)</f>
        <v>1</v>
      </c>
      <c r="M8" s="244">
        <f>SUM(M6:M7)</f>
        <v>1</v>
      </c>
      <c r="N8" s="164">
        <f t="shared" si="2"/>
        <v>-0.13681833395933299</v>
      </c>
      <c r="O8" s="1"/>
      <c r="P8" s="29">
        <f t="shared" si="0"/>
        <v>5.926622769014056</v>
      </c>
      <c r="Q8" s="146">
        <f t="shared" si="0"/>
        <v>5.9810056647641421</v>
      </c>
      <c r="R8" s="164">
        <f t="shared" si="3"/>
        <v>9.176034627075327E-3</v>
      </c>
    </row>
  </sheetData>
  <mergeCells count="11">
    <mergeCell ref="A3:C5"/>
    <mergeCell ref="D3:E3"/>
    <mergeCell ref="F3:G3"/>
    <mergeCell ref="J3:K3"/>
    <mergeCell ref="L3:M3"/>
    <mergeCell ref="P3:Q3"/>
    <mergeCell ref="D4:E4"/>
    <mergeCell ref="F4:G4"/>
    <mergeCell ref="J4:K4"/>
    <mergeCell ref="L4:M4"/>
    <mergeCell ref="P4:Q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workbookViewId="0">
      <selection activeCell="H84" sqref="H84:I84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54" t="s">
        <v>3</v>
      </c>
      <c r="B4" s="342" t="s">
        <v>1</v>
      </c>
      <c r="C4" s="340"/>
      <c r="D4" s="342" t="s">
        <v>104</v>
      </c>
      <c r="E4" s="340"/>
      <c r="F4" s="130" t="s">
        <v>0</v>
      </c>
      <c r="H4" s="352" t="s">
        <v>19</v>
      </c>
      <c r="I4" s="353"/>
      <c r="J4" s="342" t="s">
        <v>13</v>
      </c>
      <c r="K4" s="343"/>
      <c r="L4" s="130" t="s">
        <v>0</v>
      </c>
      <c r="N4" s="350" t="s">
        <v>22</v>
      </c>
      <c r="O4" s="340"/>
      <c r="P4" s="130" t="s">
        <v>0</v>
      </c>
    </row>
    <row r="5" spans="1:16" x14ac:dyDescent="0.25">
      <c r="A5" s="355"/>
      <c r="B5" s="345" t="s">
        <v>158</v>
      </c>
      <c r="C5" s="347"/>
      <c r="D5" s="345" t="str">
        <f>B5</f>
        <v>jan-dez</v>
      </c>
      <c r="E5" s="347"/>
      <c r="F5" s="131" t="s">
        <v>150</v>
      </c>
      <c r="H5" s="348" t="str">
        <f>B5</f>
        <v>jan-dez</v>
      </c>
      <c r="I5" s="347"/>
      <c r="J5" s="345" t="str">
        <f>B5</f>
        <v>jan-dez</v>
      </c>
      <c r="K5" s="346"/>
      <c r="L5" s="131" t="str">
        <f>F5</f>
        <v>2023/2022</v>
      </c>
      <c r="N5" s="348" t="str">
        <f>B5</f>
        <v>jan-dez</v>
      </c>
      <c r="O5" s="346"/>
      <c r="P5" s="131" t="str">
        <f>L5</f>
        <v>2023/2022</v>
      </c>
    </row>
    <row r="6" spans="1:16" ht="19.5" customHeight="1" thickBot="1" x14ac:dyDescent="0.3">
      <c r="A6" s="356"/>
      <c r="B6" s="99">
        <f>'6'!E6</f>
        <v>2022</v>
      </c>
      <c r="C6" s="134">
        <f>'6'!F6</f>
        <v>2023</v>
      </c>
      <c r="D6" s="99">
        <f>B6</f>
        <v>2022</v>
      </c>
      <c r="E6" s="134">
        <f>C6</f>
        <v>2023</v>
      </c>
      <c r="F6" s="132" t="s">
        <v>1</v>
      </c>
      <c r="H6" s="25">
        <f>B6</f>
        <v>2022</v>
      </c>
      <c r="I6" s="134">
        <f>E6</f>
        <v>2023</v>
      </c>
      <c r="J6" s="99">
        <f>B6</f>
        <v>2022</v>
      </c>
      <c r="K6" s="134">
        <f>C6</f>
        <v>2023</v>
      </c>
      <c r="L6" s="259">
        <v>1000</v>
      </c>
      <c r="N6" s="25">
        <f>B6</f>
        <v>2022</v>
      </c>
      <c r="O6" s="134">
        <f>C6</f>
        <v>2023</v>
      </c>
      <c r="P6" s="132"/>
    </row>
    <row r="7" spans="1:16" ht="20.100000000000001" customHeight="1" x14ac:dyDescent="0.25">
      <c r="A7" s="8" t="s">
        <v>163</v>
      </c>
      <c r="B7" s="39">
        <v>1365.3900000000006</v>
      </c>
      <c r="C7" s="147">
        <v>1226.4600000000003</v>
      </c>
      <c r="D7" s="247">
        <f>B7/$B$33</f>
        <v>6.752750774489906E-2</v>
      </c>
      <c r="E7" s="246">
        <f>C7/$C$33</f>
        <v>7.091565416548376E-2</v>
      </c>
      <c r="F7" s="52">
        <f>(C7-B7)/B7</f>
        <v>-0.10175114802364177</v>
      </c>
      <c r="H7" s="39">
        <v>1440.1279999999999</v>
      </c>
      <c r="I7" s="147">
        <v>1579.9160000000004</v>
      </c>
      <c r="J7" s="247">
        <f>H7/$H$33</f>
        <v>0.12017601885394148</v>
      </c>
      <c r="K7" s="246">
        <f>I7/$I$33</f>
        <v>0.15273849547289972</v>
      </c>
      <c r="L7" s="52">
        <f>(I7-H7)/H7</f>
        <v>9.7066371878055613E-2</v>
      </c>
      <c r="N7" s="27">
        <f t="shared" ref="N7:N33" si="0">(H7/B7)*10</f>
        <v>10.547374742747488</v>
      </c>
      <c r="O7" s="151">
        <f t="shared" ref="O7:O33" si="1">(I7/C7)*10</f>
        <v>12.88192032353277</v>
      </c>
      <c r="P7" s="61">
        <f>(O7-N7)/N7</f>
        <v>0.2213390192085993</v>
      </c>
    </row>
    <row r="8" spans="1:16" ht="20.100000000000001" customHeight="1" x14ac:dyDescent="0.25">
      <c r="A8" s="8" t="s">
        <v>167</v>
      </c>
      <c r="B8" s="19">
        <v>3141.3199999999997</v>
      </c>
      <c r="C8" s="140">
        <v>1824.4900000000002</v>
      </c>
      <c r="D8" s="247">
        <f t="shared" ref="D8:D32" si="2">B8/$B$33</f>
        <v>0.15535891622848139</v>
      </c>
      <c r="E8" s="215">
        <f t="shared" ref="E8:E32" si="3">C8/$C$33</f>
        <v>0.10549459572133087</v>
      </c>
      <c r="F8" s="52">
        <f t="shared" ref="F8:F33" si="4">(C8-B8)/B8</f>
        <v>-0.41919638877923915</v>
      </c>
      <c r="H8" s="19">
        <v>1637.1749999999993</v>
      </c>
      <c r="I8" s="140">
        <v>1251.4259999999999</v>
      </c>
      <c r="J8" s="247">
        <f t="shared" ref="J8:J32" si="5">H8/$H$33</f>
        <v>0.13661922667096368</v>
      </c>
      <c r="K8" s="215">
        <f t="shared" ref="K8:K32" si="6">I8/$I$33</f>
        <v>0.12098170056868147</v>
      </c>
      <c r="L8" s="52">
        <f t="shared" ref="L8:L31" si="7">(I8-H8)/H8</f>
        <v>-0.23561867240826395</v>
      </c>
      <c r="N8" s="27">
        <f t="shared" si="0"/>
        <v>5.211742197547526</v>
      </c>
      <c r="O8" s="152">
        <f t="shared" si="1"/>
        <v>6.8590455414937859</v>
      </c>
      <c r="P8" s="52">
        <f t="shared" ref="P8:P64" si="8">(O8-N8)/N8</f>
        <v>0.31607537009820375</v>
      </c>
    </row>
    <row r="9" spans="1:16" ht="20.100000000000001" customHeight="1" x14ac:dyDescent="0.25">
      <c r="A9" s="8" t="s">
        <v>161</v>
      </c>
      <c r="B9" s="19">
        <v>2447.5399999999995</v>
      </c>
      <c r="C9" s="140">
        <v>1868.9900000000002</v>
      </c>
      <c r="D9" s="247">
        <f t="shared" si="2"/>
        <v>0.12104693626432751</v>
      </c>
      <c r="E9" s="215">
        <f t="shared" si="3"/>
        <v>0.10806764874414777</v>
      </c>
      <c r="F9" s="52">
        <f t="shared" si="4"/>
        <v>-0.23638020216217073</v>
      </c>
      <c r="H9" s="19">
        <v>1395.5209999999995</v>
      </c>
      <c r="I9" s="140">
        <v>1072.9179999999999</v>
      </c>
      <c r="J9" s="247">
        <f t="shared" si="5"/>
        <v>0.11645364718071673</v>
      </c>
      <c r="K9" s="215">
        <f t="shared" si="6"/>
        <v>0.10372442654279884</v>
      </c>
      <c r="L9" s="52">
        <f t="shared" si="7"/>
        <v>-0.23117029410521212</v>
      </c>
      <c r="N9" s="27">
        <f t="shared" ref="N9:N15" si="9">(H9/B9)*10</f>
        <v>5.7017290830793357</v>
      </c>
      <c r="O9" s="152">
        <f t="shared" ref="O9:O15" si="10">(I9/C9)*10</f>
        <v>5.74062996591742</v>
      </c>
      <c r="P9" s="52">
        <f t="shared" ref="P9:P15" si="11">(O9-N9)/N9</f>
        <v>6.8226466517899041E-3</v>
      </c>
    </row>
    <row r="10" spans="1:16" ht="20.100000000000001" customHeight="1" x14ac:dyDescent="0.25">
      <c r="A10" s="8" t="s">
        <v>173</v>
      </c>
      <c r="B10" s="19">
        <v>197.21000000000009</v>
      </c>
      <c r="C10" s="140">
        <v>915.62999999999988</v>
      </c>
      <c r="D10" s="247">
        <f t="shared" si="2"/>
        <v>9.7533304055043204E-3</v>
      </c>
      <c r="E10" s="215">
        <f t="shared" si="3"/>
        <v>5.2943023354648233E-2</v>
      </c>
      <c r="F10" s="52">
        <f t="shared" si="4"/>
        <v>3.6429187160894454</v>
      </c>
      <c r="H10" s="19">
        <v>341.56199999999995</v>
      </c>
      <c r="I10" s="140">
        <v>758.81200000000024</v>
      </c>
      <c r="J10" s="247">
        <f t="shared" si="5"/>
        <v>2.850271736386624E-2</v>
      </c>
      <c r="K10" s="215">
        <f t="shared" si="6"/>
        <v>7.3358205896251444E-2</v>
      </c>
      <c r="L10" s="52">
        <f t="shared" si="7"/>
        <v>1.2215937370082162</v>
      </c>
      <c r="N10" s="27">
        <f t="shared" si="9"/>
        <v>17.319709953856282</v>
      </c>
      <c r="O10" s="152">
        <f t="shared" si="10"/>
        <v>8.2873212979041782</v>
      </c>
      <c r="P10" s="52">
        <f t="shared" si="11"/>
        <v>-0.52150923312321507</v>
      </c>
    </row>
    <row r="11" spans="1:16" ht="20.100000000000001" customHeight="1" x14ac:dyDescent="0.25">
      <c r="A11" s="8" t="s">
        <v>164</v>
      </c>
      <c r="B11" s="19">
        <v>707.77999999999986</v>
      </c>
      <c r="C11" s="140">
        <v>1011.6600000000001</v>
      </c>
      <c r="D11" s="247">
        <f t="shared" si="2"/>
        <v>3.5004371960893683E-2</v>
      </c>
      <c r="E11" s="215">
        <f t="shared" si="3"/>
        <v>5.8495613956470897E-2</v>
      </c>
      <c r="F11" s="52">
        <f t="shared" si="4"/>
        <v>0.42934245104411017</v>
      </c>
      <c r="H11" s="19">
        <v>1191.3549999999998</v>
      </c>
      <c r="I11" s="140">
        <v>684.31899999999996</v>
      </c>
      <c r="J11" s="247">
        <f t="shared" si="5"/>
        <v>9.9416371976475321E-2</v>
      </c>
      <c r="K11" s="215">
        <f t="shared" si="6"/>
        <v>6.6156589643702093E-2</v>
      </c>
      <c r="L11" s="52">
        <f t="shared" si="7"/>
        <v>-0.42559606498482816</v>
      </c>
      <c r="N11" s="27">
        <f t="shared" ref="N11" si="12">(H11/B11)*10</f>
        <v>16.832278391590606</v>
      </c>
      <c r="O11" s="152">
        <f t="shared" ref="O11" si="13">(I11/C11)*10</f>
        <v>6.7643180515192842</v>
      </c>
      <c r="P11" s="52">
        <f t="shared" ref="P11" si="14">(O11-N11)/N11</f>
        <v>-0.5981341388163629</v>
      </c>
    </row>
    <row r="12" spans="1:16" ht="20.100000000000001" customHeight="1" x14ac:dyDescent="0.25">
      <c r="A12" s="8" t="s">
        <v>174</v>
      </c>
      <c r="B12" s="19">
        <v>105.5</v>
      </c>
      <c r="C12" s="140">
        <v>113</v>
      </c>
      <c r="D12" s="247">
        <f t="shared" si="2"/>
        <v>5.2176682611465202E-3</v>
      </c>
      <c r="E12" s="215">
        <f t="shared" si="3"/>
        <v>6.5338200354676575E-3</v>
      </c>
      <c r="F12" s="52">
        <f t="shared" si="4"/>
        <v>7.1090047393364927E-2</v>
      </c>
      <c r="H12" s="19">
        <v>435.74499999999989</v>
      </c>
      <c r="I12" s="140">
        <v>516.89100000000019</v>
      </c>
      <c r="J12" s="247">
        <f t="shared" si="5"/>
        <v>3.6362114572809308E-2</v>
      </c>
      <c r="K12" s="215">
        <f t="shared" si="6"/>
        <v>4.997047543254364E-2</v>
      </c>
      <c r="L12" s="52">
        <f t="shared" si="7"/>
        <v>0.1862235940745168</v>
      </c>
      <c r="N12" s="27">
        <f t="shared" si="9"/>
        <v>41.302843601895717</v>
      </c>
      <c r="O12" s="152">
        <f t="shared" si="10"/>
        <v>45.742566371681434</v>
      </c>
      <c r="P12" s="52">
        <f t="shared" si="11"/>
        <v>0.10749193960054468</v>
      </c>
    </row>
    <row r="13" spans="1:16" ht="20.100000000000001" customHeight="1" x14ac:dyDescent="0.25">
      <c r="A13" s="8" t="s">
        <v>168</v>
      </c>
      <c r="B13" s="19">
        <v>372.30999999999989</v>
      </c>
      <c r="C13" s="140">
        <v>907.94999999999993</v>
      </c>
      <c r="D13" s="247">
        <f t="shared" si="2"/>
        <v>1.8413176021871664E-2</v>
      </c>
      <c r="E13" s="215">
        <f t="shared" si="3"/>
        <v>5.2498954877901412E-2</v>
      </c>
      <c r="F13" s="52">
        <f t="shared" si="4"/>
        <v>1.4386935618167662</v>
      </c>
      <c r="H13" s="19">
        <v>176.60399999999993</v>
      </c>
      <c r="I13" s="140">
        <v>392.84700000000009</v>
      </c>
      <c r="J13" s="247">
        <f t="shared" si="5"/>
        <v>1.4737277265410765E-2</v>
      </c>
      <c r="K13" s="215">
        <f t="shared" si="6"/>
        <v>3.7978512611456711E-2</v>
      </c>
      <c r="L13" s="52">
        <f t="shared" si="7"/>
        <v>1.2244513148060081</v>
      </c>
      <c r="N13" s="27">
        <f t="shared" si="9"/>
        <v>4.7434664661169448</v>
      </c>
      <c r="O13" s="152">
        <f t="shared" si="10"/>
        <v>4.3267470675698014</v>
      </c>
      <c r="P13" s="52">
        <f t="shared" si="11"/>
        <v>-8.7851237385952172E-2</v>
      </c>
    </row>
    <row r="14" spans="1:16" ht="20.100000000000001" customHeight="1" x14ac:dyDescent="0.25">
      <c r="A14" s="8" t="s">
        <v>170</v>
      </c>
      <c r="B14" s="19">
        <v>636.15000000000032</v>
      </c>
      <c r="C14" s="140">
        <v>554.1</v>
      </c>
      <c r="D14" s="247">
        <f t="shared" si="2"/>
        <v>3.1461797766145598E-2</v>
      </c>
      <c r="E14" s="215">
        <f t="shared" si="3"/>
        <v>3.2038846740288757E-2</v>
      </c>
      <c r="F14" s="52">
        <f t="shared" si="4"/>
        <v>-0.12897901438340054</v>
      </c>
      <c r="H14" s="19">
        <v>355.84900000000005</v>
      </c>
      <c r="I14" s="140">
        <v>373.42000000000007</v>
      </c>
      <c r="J14" s="247">
        <f t="shared" si="5"/>
        <v>2.9694941097705364E-2</v>
      </c>
      <c r="K14" s="215">
        <f t="shared" si="6"/>
        <v>3.6100405957968783E-2</v>
      </c>
      <c r="L14" s="52">
        <f t="shared" si="7"/>
        <v>4.9377685478953222E-2</v>
      </c>
      <c r="N14" s="27">
        <f t="shared" ref="N14" si="15">(H14/B14)*10</f>
        <v>5.5937907726165195</v>
      </c>
      <c r="O14" s="152">
        <f t="shared" ref="O14" si="16">(I14/C14)*10</f>
        <v>6.7392167478794454</v>
      </c>
      <c r="P14" s="52">
        <f t="shared" ref="P14" si="17">(O14-N14)/N14</f>
        <v>0.20476739689124054</v>
      </c>
    </row>
    <row r="15" spans="1:16" ht="20.100000000000001" customHeight="1" x14ac:dyDescent="0.25">
      <c r="A15" s="8" t="s">
        <v>162</v>
      </c>
      <c r="B15" s="19">
        <v>478.23999999999995</v>
      </c>
      <c r="C15" s="140">
        <v>762.94999999999993</v>
      </c>
      <c r="D15" s="247">
        <f t="shared" si="2"/>
        <v>2.3652110608632339E-2</v>
      </c>
      <c r="E15" s="215">
        <f t="shared" si="3"/>
        <v>4.4114849522655299E-2</v>
      </c>
      <c r="F15" s="52">
        <f t="shared" si="4"/>
        <v>0.59532870525259285</v>
      </c>
      <c r="H15" s="19">
        <v>330.82400000000001</v>
      </c>
      <c r="I15" s="140">
        <v>352.06199999999978</v>
      </c>
      <c r="J15" s="247">
        <f t="shared" si="5"/>
        <v>2.7606651118050857E-2</v>
      </c>
      <c r="K15" s="215">
        <f t="shared" si="6"/>
        <v>3.4035619737492355E-2</v>
      </c>
      <c r="L15" s="52">
        <f t="shared" si="7"/>
        <v>6.4197277102023345E-2</v>
      </c>
      <c r="N15" s="27">
        <f t="shared" si="9"/>
        <v>6.9175309468049528</v>
      </c>
      <c r="O15" s="152">
        <f t="shared" si="10"/>
        <v>4.6144832557834699</v>
      </c>
      <c r="P15" s="52">
        <f t="shared" si="11"/>
        <v>-0.33292914895960202</v>
      </c>
    </row>
    <row r="16" spans="1:16" ht="20.100000000000001" customHeight="1" x14ac:dyDescent="0.25">
      <c r="A16" s="8" t="s">
        <v>166</v>
      </c>
      <c r="B16" s="19">
        <v>769.34</v>
      </c>
      <c r="C16" s="140">
        <v>694.2299999999999</v>
      </c>
      <c r="D16" s="247">
        <f t="shared" si="2"/>
        <v>3.804891848370108E-2</v>
      </c>
      <c r="E16" s="215">
        <f t="shared" si="3"/>
        <v>4.0141361798431072E-2</v>
      </c>
      <c r="F16" s="52">
        <f t="shared" si="4"/>
        <v>-9.7629136662594068E-2</v>
      </c>
      <c r="H16" s="19">
        <v>350.59199999999993</v>
      </c>
      <c r="I16" s="140">
        <v>333.58800000000002</v>
      </c>
      <c r="J16" s="247">
        <f t="shared" si="5"/>
        <v>2.9256254167713599E-2</v>
      </c>
      <c r="K16" s="215">
        <f t="shared" si="6"/>
        <v>3.2249644429079558E-2</v>
      </c>
      <c r="L16" s="52">
        <f t="shared" si="7"/>
        <v>-4.8500821467688679E-2</v>
      </c>
      <c r="N16" s="27">
        <f t="shared" ref="N16" si="18">(H16/B16)*10</f>
        <v>4.5570488990563334</v>
      </c>
      <c r="O16" s="152">
        <f t="shared" ref="O16" si="19">(I16/C16)*10</f>
        <v>4.8051510306382621</v>
      </c>
      <c r="P16" s="52">
        <f t="shared" ref="P16" si="20">(O16-N16)/N16</f>
        <v>5.4443596519955124E-2</v>
      </c>
    </row>
    <row r="17" spans="1:16" ht="20.100000000000001" customHeight="1" x14ac:dyDescent="0.25">
      <c r="A17" s="8" t="s">
        <v>182</v>
      </c>
      <c r="B17" s="19">
        <v>706.8599999999999</v>
      </c>
      <c r="C17" s="140">
        <v>641.64000000000021</v>
      </c>
      <c r="D17" s="247">
        <f t="shared" si="2"/>
        <v>3.4958871915393638E-2</v>
      </c>
      <c r="E17" s="215">
        <f t="shared" si="3"/>
        <v>3.710053351820769E-2</v>
      </c>
      <c r="F17" s="52">
        <f t="shared" si="4"/>
        <v>-9.2267209914268303E-2</v>
      </c>
      <c r="H17" s="19">
        <v>435.87299999999993</v>
      </c>
      <c r="I17" s="140">
        <v>331.267</v>
      </c>
      <c r="J17" s="247">
        <f t="shared" si="5"/>
        <v>3.6372795936141809E-2</v>
      </c>
      <c r="K17" s="215">
        <f t="shared" si="6"/>
        <v>3.2025261583413969E-2</v>
      </c>
      <c r="L17" s="52">
        <f t="shared" si="7"/>
        <v>-0.23999192425316537</v>
      </c>
      <c r="N17" s="27">
        <f t="shared" ref="N17:N19" si="21">(H17/B17)*10</f>
        <v>6.1663271369153714</v>
      </c>
      <c r="O17" s="152">
        <f t="shared" ref="O17:O19" si="22">(I17/C17)*10</f>
        <v>5.1628171560376508</v>
      </c>
      <c r="P17" s="52">
        <f t="shared" ref="P17:P19" si="23">(O17-N17)/N17</f>
        <v>-0.16274030854933103</v>
      </c>
    </row>
    <row r="18" spans="1:16" ht="20.100000000000001" customHeight="1" x14ac:dyDescent="0.25">
      <c r="A18" s="8" t="s">
        <v>160</v>
      </c>
      <c r="B18" s="19">
        <v>1305.5900000000004</v>
      </c>
      <c r="C18" s="140">
        <v>1038.7400000000005</v>
      </c>
      <c r="D18" s="247">
        <f t="shared" si="2"/>
        <v>6.4570004787396093E-2</v>
      </c>
      <c r="E18" s="215">
        <f t="shared" si="3"/>
        <v>6.0061417908333435E-2</v>
      </c>
      <c r="F18" s="52">
        <f t="shared" si="4"/>
        <v>-0.20439035225453614</v>
      </c>
      <c r="H18" s="19">
        <v>474.37099999999998</v>
      </c>
      <c r="I18" s="140">
        <v>301.101</v>
      </c>
      <c r="J18" s="247">
        <f t="shared" si="5"/>
        <v>3.9585382854692833E-2</v>
      </c>
      <c r="K18" s="215">
        <f t="shared" si="6"/>
        <v>2.9108961315275982E-2</v>
      </c>
      <c r="L18" s="52">
        <f t="shared" si="7"/>
        <v>-0.36526263199057274</v>
      </c>
      <c r="N18" s="27">
        <f t="shared" si="21"/>
        <v>3.6333841405035261</v>
      </c>
      <c r="O18" s="152">
        <f t="shared" si="22"/>
        <v>2.8987138263665582</v>
      </c>
      <c r="P18" s="52">
        <f t="shared" si="23"/>
        <v>-0.20220001126419707</v>
      </c>
    </row>
    <row r="19" spans="1:16" ht="20.100000000000001" customHeight="1" x14ac:dyDescent="0.25">
      <c r="A19" s="8" t="s">
        <v>165</v>
      </c>
      <c r="B19" s="19">
        <v>260.72999999999996</v>
      </c>
      <c r="C19" s="140">
        <v>514.35</v>
      </c>
      <c r="D19" s="247">
        <f t="shared" si="2"/>
        <v>1.289481180785528E-2</v>
      </c>
      <c r="E19" s="215">
        <f t="shared" si="3"/>
        <v>2.9740445444626458E-2</v>
      </c>
      <c r="F19" s="52">
        <f t="shared" si="4"/>
        <v>0.97273041076976219</v>
      </c>
      <c r="H19" s="19">
        <v>159.916</v>
      </c>
      <c r="I19" s="140">
        <v>193.834</v>
      </c>
      <c r="J19" s="247">
        <f t="shared" si="5"/>
        <v>1.3344694520936269E-2</v>
      </c>
      <c r="K19" s="215">
        <f t="shared" si="6"/>
        <v>1.8738916202819669E-2</v>
      </c>
      <c r="L19" s="52">
        <f t="shared" si="7"/>
        <v>0.21209885189724609</v>
      </c>
      <c r="N19" s="27">
        <f t="shared" si="21"/>
        <v>6.1333946994975648</v>
      </c>
      <c r="O19" s="152">
        <f t="shared" si="22"/>
        <v>3.7685233790220667</v>
      </c>
      <c r="P19" s="52">
        <f t="shared" si="23"/>
        <v>-0.38557298793590172</v>
      </c>
    </row>
    <row r="20" spans="1:16" ht="20.100000000000001" customHeight="1" x14ac:dyDescent="0.25">
      <c r="A20" s="8" t="s">
        <v>208</v>
      </c>
      <c r="B20" s="19">
        <v>287.45999999999998</v>
      </c>
      <c r="C20" s="140">
        <v>544.23</v>
      </c>
      <c r="D20" s="247">
        <f t="shared" si="2"/>
        <v>1.4216785955916385E-2</v>
      </c>
      <c r="E20" s="215">
        <f t="shared" si="3"/>
        <v>3.1468149361969587E-2</v>
      </c>
      <c r="F20" s="52">
        <f t="shared" si="4"/>
        <v>0.89323731997495326</v>
      </c>
      <c r="H20" s="19">
        <v>89.156999999999996</v>
      </c>
      <c r="I20" s="140">
        <v>179.501</v>
      </c>
      <c r="J20" s="247">
        <f t="shared" si="5"/>
        <v>7.4399868018404343E-3</v>
      </c>
      <c r="K20" s="215">
        <f t="shared" si="6"/>
        <v>1.735327237389897E-2</v>
      </c>
      <c r="L20" s="52">
        <f t="shared" si="7"/>
        <v>1.0133135928754895</v>
      </c>
      <c r="N20" s="27">
        <f t="shared" ref="N20:N31" si="24">(H20/B20)*10</f>
        <v>3.1015445627217701</v>
      </c>
      <c r="O20" s="152">
        <f t="shared" ref="O20:O31" si="25">(I20/C20)*10</f>
        <v>3.2982562519522993</v>
      </c>
      <c r="P20" s="52">
        <f t="shared" ref="P20:P31" si="26">(O20-N20)/N20</f>
        <v>6.3423782974088308E-2</v>
      </c>
    </row>
    <row r="21" spans="1:16" ht="20.100000000000001" customHeight="1" x14ac:dyDescent="0.25">
      <c r="A21" s="8" t="s">
        <v>176</v>
      </c>
      <c r="B21" s="19">
        <v>115.84</v>
      </c>
      <c r="C21" s="140">
        <v>424.01</v>
      </c>
      <c r="D21" s="247">
        <f t="shared" si="2"/>
        <v>5.7290492073100753E-3</v>
      </c>
      <c r="E21" s="215">
        <f t="shared" si="3"/>
        <v>2.4516858701226916E-2</v>
      </c>
      <c r="F21" s="52">
        <f t="shared" si="4"/>
        <v>2.6603073204419885</v>
      </c>
      <c r="H21" s="19">
        <v>45.57</v>
      </c>
      <c r="I21" s="140">
        <v>164.25399999999999</v>
      </c>
      <c r="J21" s="247">
        <f t="shared" si="5"/>
        <v>3.8027322426715639E-3</v>
      </c>
      <c r="K21" s="215">
        <f t="shared" si="6"/>
        <v>1.5879267527770885E-2</v>
      </c>
      <c r="L21" s="52">
        <f t="shared" si="7"/>
        <v>2.6044327408382708</v>
      </c>
      <c r="N21" s="27">
        <f t="shared" si="24"/>
        <v>3.933874309392265</v>
      </c>
      <c r="O21" s="152">
        <f t="shared" si="25"/>
        <v>3.8738237305723922</v>
      </c>
      <c r="P21" s="52">
        <f t="shared" si="26"/>
        <v>-1.5264996819166276E-2</v>
      </c>
    </row>
    <row r="22" spans="1:16" ht="20.100000000000001" customHeight="1" x14ac:dyDescent="0.25">
      <c r="A22" s="8" t="s">
        <v>191</v>
      </c>
      <c r="B22" s="19">
        <v>73.009999999999991</v>
      </c>
      <c r="C22" s="140">
        <v>181.31</v>
      </c>
      <c r="D22" s="247">
        <f t="shared" si="2"/>
        <v>3.6108242629981748E-3</v>
      </c>
      <c r="E22" s="215">
        <f t="shared" si="3"/>
        <v>1.0483600979032221E-2</v>
      </c>
      <c r="F22" s="52">
        <f t="shared" si="4"/>
        <v>1.4833584440487608</v>
      </c>
      <c r="H22" s="19">
        <v>29.561</v>
      </c>
      <c r="I22" s="140">
        <v>138.256</v>
      </c>
      <c r="J22" s="247">
        <f t="shared" si="5"/>
        <v>2.4668107927499254E-3</v>
      </c>
      <c r="K22" s="215">
        <f t="shared" si="6"/>
        <v>1.3365908966110363E-2</v>
      </c>
      <c r="L22" s="52">
        <f t="shared" si="7"/>
        <v>3.676973038801123</v>
      </c>
      <c r="N22" s="27">
        <f t="shared" ref="N22:N24" si="27">(H22/B22)*10</f>
        <v>4.0488974113135185</v>
      </c>
      <c r="O22" s="152">
        <f t="shared" ref="O22:O24" si="28">(I22/C22)*10</f>
        <v>7.625392973360543</v>
      </c>
      <c r="P22" s="52">
        <f t="shared" ref="P22:P24" si="29">(O22-N22)/N22</f>
        <v>0.88332580421857609</v>
      </c>
    </row>
    <row r="23" spans="1:16" ht="20.100000000000001" customHeight="1" x14ac:dyDescent="0.25">
      <c r="A23" s="8" t="s">
        <v>179</v>
      </c>
      <c r="B23" s="19">
        <v>252.05999999999997</v>
      </c>
      <c r="C23" s="140">
        <v>209.29</v>
      </c>
      <c r="D23" s="247">
        <f t="shared" si="2"/>
        <v>1.2466023335588548E-2</v>
      </c>
      <c r="E23" s="215">
        <f t="shared" si="3"/>
        <v>1.2101444205513505E-2</v>
      </c>
      <c r="F23" s="52">
        <f t="shared" si="4"/>
        <v>-0.169681821788463</v>
      </c>
      <c r="H23" s="19">
        <v>67.518999999999991</v>
      </c>
      <c r="I23" s="140">
        <v>132.196</v>
      </c>
      <c r="J23" s="247">
        <f t="shared" si="5"/>
        <v>5.6343357097419638E-3</v>
      </c>
      <c r="K23" s="215">
        <f t="shared" si="6"/>
        <v>1.2780058020512132E-2</v>
      </c>
      <c r="L23" s="52">
        <f t="shared" si="7"/>
        <v>0.95790814437417637</v>
      </c>
      <c r="N23" s="27">
        <f t="shared" si="27"/>
        <v>2.6786876140601446</v>
      </c>
      <c r="O23" s="152">
        <f t="shared" si="28"/>
        <v>6.3164030770700936</v>
      </c>
      <c r="P23" s="52">
        <f t="shared" si="29"/>
        <v>1.358021534096014</v>
      </c>
    </row>
    <row r="24" spans="1:16" ht="20.100000000000001" customHeight="1" x14ac:dyDescent="0.25">
      <c r="A24" s="8" t="s">
        <v>175</v>
      </c>
      <c r="B24" s="19">
        <v>297.74</v>
      </c>
      <c r="C24" s="140">
        <v>177.61</v>
      </c>
      <c r="D24" s="247">
        <f t="shared" si="2"/>
        <v>1.47251995078082E-2</v>
      </c>
      <c r="E24" s="215">
        <f t="shared" si="3"/>
        <v>1.0269661738932838E-2</v>
      </c>
      <c r="F24" s="52">
        <f t="shared" si="4"/>
        <v>-0.40347282864243966</v>
      </c>
      <c r="H24" s="19">
        <v>205.40400000000002</v>
      </c>
      <c r="I24" s="140">
        <v>125.99199999999999</v>
      </c>
      <c r="J24" s="247">
        <f t="shared" si="5"/>
        <v>1.7140584015222952E-2</v>
      </c>
      <c r="K24" s="215">
        <f t="shared" si="6"/>
        <v>1.218028586432543E-2</v>
      </c>
      <c r="L24" s="52">
        <f t="shared" si="7"/>
        <v>-0.38661369788319616</v>
      </c>
      <c r="N24" s="27">
        <f t="shared" si="27"/>
        <v>6.8987707395714395</v>
      </c>
      <c r="O24" s="152">
        <f t="shared" si="28"/>
        <v>7.0937447215809915</v>
      </c>
      <c r="P24" s="52">
        <f t="shared" si="29"/>
        <v>2.826213384526299E-2</v>
      </c>
    </row>
    <row r="25" spans="1:16" ht="20.100000000000001" customHeight="1" x14ac:dyDescent="0.25">
      <c r="A25" s="8" t="s">
        <v>178</v>
      </c>
      <c r="B25" s="19">
        <v>189.80000000000004</v>
      </c>
      <c r="C25" s="140">
        <v>194.17000000000004</v>
      </c>
      <c r="D25" s="247">
        <f t="shared" si="2"/>
        <v>9.3868572129441694E-3</v>
      </c>
      <c r="E25" s="215">
        <f t="shared" si="3"/>
        <v>1.122718439191819E-2</v>
      </c>
      <c r="F25" s="52">
        <f t="shared" si="4"/>
        <v>2.3024236037934687E-2</v>
      </c>
      <c r="H25" s="19">
        <v>71.801000000000002</v>
      </c>
      <c r="I25" s="140">
        <v>93.969000000000023</v>
      </c>
      <c r="J25" s="247">
        <f t="shared" si="5"/>
        <v>5.9916606924744556E-3</v>
      </c>
      <c r="K25" s="215">
        <f t="shared" si="6"/>
        <v>9.0844599846402682E-3</v>
      </c>
      <c r="L25" s="52">
        <f t="shared" si="7"/>
        <v>0.30874221807495744</v>
      </c>
      <c r="N25" s="27">
        <f t="shared" ref="N25:N29" si="30">(H25/B25)*10</f>
        <v>3.7829820864067432</v>
      </c>
      <c r="O25" s="152">
        <f t="shared" ref="O25:O29" si="31">(I25/C25)*10</f>
        <v>4.8395220682906732</v>
      </c>
      <c r="P25" s="52">
        <f t="shared" ref="P25:P29" si="32">(O25-N25)/N25</f>
        <v>0.27928759844789064</v>
      </c>
    </row>
    <row r="26" spans="1:16" ht="20.100000000000001" customHeight="1" x14ac:dyDescent="0.25">
      <c r="A26" s="8" t="s">
        <v>184</v>
      </c>
      <c r="B26" s="19">
        <v>129</v>
      </c>
      <c r="C26" s="140">
        <v>138.38000000000002</v>
      </c>
      <c r="D26" s="247">
        <f t="shared" si="2"/>
        <v>6.3798976842455082E-3</v>
      </c>
      <c r="E26" s="215">
        <f t="shared" si="3"/>
        <v>8.0013275797169436E-3</v>
      </c>
      <c r="F26" s="52">
        <f t="shared" si="4"/>
        <v>7.2713178294573827E-2</v>
      </c>
      <c r="H26" s="19">
        <v>94.653999999999996</v>
      </c>
      <c r="I26" s="140">
        <v>84.518999999999991</v>
      </c>
      <c r="J26" s="247">
        <f t="shared" si="5"/>
        <v>7.8987012880806281E-3</v>
      </c>
      <c r="K26" s="215">
        <f t="shared" si="6"/>
        <v>8.1708805397717396E-3</v>
      </c>
      <c r="L26" s="52">
        <f t="shared" ref="L26:L30" si="33">(I26-H26)/H26</f>
        <v>-0.10707418598263153</v>
      </c>
      <c r="N26" s="27">
        <f t="shared" si="30"/>
        <v>7.3375193798449612</v>
      </c>
      <c r="O26" s="152">
        <f t="shared" si="31"/>
        <v>6.1077467842173707</v>
      </c>
      <c r="P26" s="52">
        <f t="shared" si="32"/>
        <v>-0.16760059251163095</v>
      </c>
    </row>
    <row r="27" spans="1:16" ht="20.100000000000001" customHeight="1" x14ac:dyDescent="0.25">
      <c r="A27" s="8" t="s">
        <v>224</v>
      </c>
      <c r="B27" s="19">
        <v>85.32</v>
      </c>
      <c r="C27" s="140">
        <v>162.88000000000002</v>
      </c>
      <c r="D27" s="247">
        <f t="shared" si="2"/>
        <v>4.2196346544172616E-3</v>
      </c>
      <c r="E27" s="215">
        <f t="shared" si="3"/>
        <v>9.4179522776723212E-3</v>
      </c>
      <c r="F27" s="52">
        <f t="shared" si="4"/>
        <v>0.90904828879512467</v>
      </c>
      <c r="H27" s="19">
        <v>39.246000000000002</v>
      </c>
      <c r="I27" s="140">
        <v>75.452000000000012</v>
      </c>
      <c r="J27" s="247">
        <f t="shared" si="5"/>
        <v>3.2750061355253063E-3</v>
      </c>
      <c r="K27" s="215">
        <f t="shared" si="6"/>
        <v>7.2943276480656113E-3</v>
      </c>
      <c r="L27" s="52">
        <f t="shared" si="33"/>
        <v>0.92253987667533022</v>
      </c>
      <c r="N27" s="27">
        <f t="shared" si="30"/>
        <v>4.5998593530239109</v>
      </c>
      <c r="O27" s="152">
        <f t="shared" si="31"/>
        <v>4.6323673870333986</v>
      </c>
      <c r="P27" s="52">
        <f t="shared" si="32"/>
        <v>7.0671799971703765E-3</v>
      </c>
    </row>
    <row r="28" spans="1:16" ht="20.100000000000001" customHeight="1" x14ac:dyDescent="0.25">
      <c r="A28" s="8" t="s">
        <v>225</v>
      </c>
      <c r="B28" s="19">
        <v>121.53</v>
      </c>
      <c r="C28" s="140">
        <v>198.31</v>
      </c>
      <c r="D28" s="247">
        <f t="shared" si="2"/>
        <v>6.0104570974136174E-3</v>
      </c>
      <c r="E28" s="215">
        <f t="shared" si="3"/>
        <v>1.1466565055164524E-2</v>
      </c>
      <c r="F28" s="52">
        <f t="shared" si="4"/>
        <v>0.63177816177075619</v>
      </c>
      <c r="H28" s="19">
        <v>40.446999999999996</v>
      </c>
      <c r="I28" s="140">
        <v>66.064000000000007</v>
      </c>
      <c r="J28" s="247">
        <f t="shared" si="5"/>
        <v>3.3752273649185149E-3</v>
      </c>
      <c r="K28" s="215">
        <f t="shared" si="6"/>
        <v>6.3867420577560109E-3</v>
      </c>
      <c r="L28" s="52">
        <f t="shared" si="33"/>
        <v>0.63334734343709087</v>
      </c>
      <c r="N28" s="27">
        <f t="shared" ref="N28" si="34">(H28/B28)*10</f>
        <v>3.3281494281247426</v>
      </c>
      <c r="O28" s="152">
        <f t="shared" ref="O28" si="35">(I28/C28)*10</f>
        <v>3.331349906711714</v>
      </c>
      <c r="P28" s="52">
        <f t="shared" ref="P28" si="36">(O28-N28)/N28</f>
        <v>9.6163908985745234E-4</v>
      </c>
    </row>
    <row r="29" spans="1:16" ht="20.100000000000001" customHeight="1" x14ac:dyDescent="0.25">
      <c r="A29" s="8" t="s">
        <v>196</v>
      </c>
      <c r="B29" s="19">
        <v>113.57999999999998</v>
      </c>
      <c r="C29" s="140">
        <v>221.63000000000002</v>
      </c>
      <c r="D29" s="247">
        <f t="shared" si="2"/>
        <v>5.6172773564077891E-3</v>
      </c>
      <c r="E29" s="215">
        <f t="shared" si="3"/>
        <v>1.2814960481953071E-2</v>
      </c>
      <c r="F29" s="52">
        <f t="shared" si="4"/>
        <v>0.95131185067793678</v>
      </c>
      <c r="H29" s="19">
        <v>30.831</v>
      </c>
      <c r="I29" s="140">
        <v>65.158999999999992</v>
      </c>
      <c r="J29" s="247">
        <f t="shared" si="5"/>
        <v>2.5727899445645596E-3</v>
      </c>
      <c r="K29" s="215">
        <f t="shared" si="6"/>
        <v>6.2992511162103994E-3</v>
      </c>
      <c r="L29" s="52">
        <f t="shared" si="33"/>
        <v>1.1134247997145728</v>
      </c>
      <c r="N29" s="27">
        <f t="shared" si="30"/>
        <v>2.7144743792921293</v>
      </c>
      <c r="O29" s="152">
        <f t="shared" si="31"/>
        <v>2.9399900735459994</v>
      </c>
      <c r="P29" s="52">
        <f t="shared" si="32"/>
        <v>8.307895479664805E-2</v>
      </c>
    </row>
    <row r="30" spans="1:16" ht="20.100000000000001" customHeight="1" x14ac:dyDescent="0.25">
      <c r="A30" s="8" t="s">
        <v>185</v>
      </c>
      <c r="B30" s="19">
        <v>103.66999999999999</v>
      </c>
      <c r="C30" s="140">
        <v>474.04000000000008</v>
      </c>
      <c r="D30" s="247">
        <f t="shared" si="2"/>
        <v>5.1271627358583857E-3</v>
      </c>
      <c r="E30" s="215">
        <f t="shared" si="3"/>
        <v>2.7409664155868044E-2</v>
      </c>
      <c r="F30" s="52">
        <f t="shared" si="4"/>
        <v>3.5725860904794073</v>
      </c>
      <c r="H30" s="19">
        <v>14.702000000000002</v>
      </c>
      <c r="I30" s="140">
        <v>64.3</v>
      </c>
      <c r="J30" s="247">
        <f t="shared" si="5"/>
        <v>1.2268547165187038E-3</v>
      </c>
      <c r="K30" s="215">
        <f t="shared" si="6"/>
        <v>6.2162072280472188E-3</v>
      </c>
      <c r="L30" s="52">
        <f t="shared" si="33"/>
        <v>3.3735546184192624</v>
      </c>
      <c r="N30" s="27">
        <f t="shared" ref="N30" si="37">(H30/B30)*10</f>
        <v>1.4181537571139193</v>
      </c>
      <c r="O30" s="152">
        <f t="shared" ref="O30" si="38">(I30/C30)*10</f>
        <v>1.3564256180913001</v>
      </c>
      <c r="P30" s="52">
        <f t="shared" ref="P30" si="39">(O30-N30)/N30</f>
        <v>-4.3527113130696037E-2</v>
      </c>
    </row>
    <row r="31" spans="1:16" ht="20.100000000000001" customHeight="1" x14ac:dyDescent="0.25">
      <c r="A31" s="8" t="s">
        <v>186</v>
      </c>
      <c r="B31" s="19">
        <v>2.59</v>
      </c>
      <c r="C31" s="140">
        <v>139.07000000000005</v>
      </c>
      <c r="D31" s="247">
        <f t="shared" si="2"/>
        <v>1.2809251939686718E-4</v>
      </c>
      <c r="E31" s="215">
        <f t="shared" si="3"/>
        <v>8.0412243569246682E-3</v>
      </c>
      <c r="F31" s="52">
        <f t="shared" si="4"/>
        <v>52.694980694980714</v>
      </c>
      <c r="H31" s="19">
        <v>2.7779999999999996</v>
      </c>
      <c r="I31" s="140">
        <v>62.772999999999996</v>
      </c>
      <c r="J31" s="247">
        <f t="shared" si="5"/>
        <v>2.3181896357563314E-4</v>
      </c>
      <c r="K31" s="215">
        <f t="shared" si="6"/>
        <v>6.0685843907652883E-3</v>
      </c>
      <c r="L31" s="52">
        <f t="shared" si="7"/>
        <v>21.596472282217427</v>
      </c>
      <c r="N31" s="27">
        <f t="shared" si="24"/>
        <v>10.725868725868725</v>
      </c>
      <c r="O31" s="152">
        <f t="shared" si="25"/>
        <v>4.5137700438628006</v>
      </c>
      <c r="P31" s="52">
        <f t="shared" si="26"/>
        <v>-0.57916974753043005</v>
      </c>
    </row>
    <row r="32" spans="1:16" ht="20.100000000000001" customHeight="1" thickBot="1" x14ac:dyDescent="0.3">
      <c r="A32" s="8" t="s">
        <v>17</v>
      </c>
      <c r="B32" s="19">
        <f>B33-SUM(B7:B31)</f>
        <v>5954.200000000008</v>
      </c>
      <c r="C32" s="140">
        <f>C33-SUM(C7:C31)</f>
        <v>2155.5099999999984</v>
      </c>
      <c r="D32" s="247">
        <f t="shared" si="2"/>
        <v>0.29447431621344694</v>
      </c>
      <c r="E32" s="215">
        <f t="shared" si="3"/>
        <v>0.12463464092611398</v>
      </c>
      <c r="F32" s="52">
        <f t="shared" si="4"/>
        <v>-0.63798495179873105</v>
      </c>
      <c r="H32" s="19">
        <f>H33-SUM(H7:H31)</f>
        <v>2526.3040000000019</v>
      </c>
      <c r="I32" s="140">
        <f>I33-SUM(I7:I31)</f>
        <v>949.09200000000237</v>
      </c>
      <c r="J32" s="247">
        <f t="shared" si="5"/>
        <v>0.21081539775269145</v>
      </c>
      <c r="K32" s="215">
        <f t="shared" si="6"/>
        <v>9.1753538887741931E-2</v>
      </c>
      <c r="L32" s="52">
        <f t="shared" ref="L32:L33" si="40">(I32-H32)/H32</f>
        <v>-0.62431599680798444</v>
      </c>
      <c r="N32" s="27">
        <f t="shared" si="0"/>
        <v>4.2428940915656153</v>
      </c>
      <c r="O32" s="152">
        <f t="shared" si="1"/>
        <v>4.4030971788579185</v>
      </c>
      <c r="P32" s="52">
        <f t="shared" si="8"/>
        <v>3.7757974588799786E-2</v>
      </c>
    </row>
    <row r="33" spans="1:16" ht="26.25" customHeight="1" thickBot="1" x14ac:dyDescent="0.3">
      <c r="A33" s="12" t="s">
        <v>18</v>
      </c>
      <c r="B33" s="17">
        <v>20219.760000000006</v>
      </c>
      <c r="C33" s="145">
        <v>17294.629999999997</v>
      </c>
      <c r="D33" s="243">
        <f>SUM(D7:D32)</f>
        <v>0.99999999999999978</v>
      </c>
      <c r="E33" s="244">
        <f>SUM(E7:E32)</f>
        <v>1</v>
      </c>
      <c r="F33" s="57">
        <f t="shared" si="4"/>
        <v>-0.14466690010168309</v>
      </c>
      <c r="G33" s="1"/>
      <c r="H33" s="17">
        <v>11983.488999999996</v>
      </c>
      <c r="I33" s="145">
        <v>10343.927999999998</v>
      </c>
      <c r="J33" s="243">
        <f>SUM(J7:J32)</f>
        <v>1.0000000000000004</v>
      </c>
      <c r="K33" s="244">
        <f>SUM(K7:K32)</f>
        <v>1.0000000000000004</v>
      </c>
      <c r="L33" s="57">
        <f t="shared" si="40"/>
        <v>-0.1368183339593334</v>
      </c>
      <c r="N33" s="29">
        <f t="shared" si="0"/>
        <v>5.9266227690140694</v>
      </c>
      <c r="O33" s="146">
        <f t="shared" si="1"/>
        <v>5.9810056647641492</v>
      </c>
      <c r="P33" s="57">
        <f t="shared" si="8"/>
        <v>9.1760346270742567E-3</v>
      </c>
    </row>
    <row r="35" spans="1:16" ht="15.75" thickBot="1" x14ac:dyDescent="0.3"/>
    <row r="36" spans="1:16" x14ac:dyDescent="0.25">
      <c r="A36" s="354" t="s">
        <v>2</v>
      </c>
      <c r="B36" s="342" t="s">
        <v>1</v>
      </c>
      <c r="C36" s="340"/>
      <c r="D36" s="342" t="s">
        <v>104</v>
      </c>
      <c r="E36" s="340"/>
      <c r="F36" s="130" t="s">
        <v>0</v>
      </c>
      <c r="H36" s="352" t="s">
        <v>19</v>
      </c>
      <c r="I36" s="353"/>
      <c r="J36" s="342" t="s">
        <v>104</v>
      </c>
      <c r="K36" s="343"/>
      <c r="L36" s="130" t="s">
        <v>0</v>
      </c>
      <c r="N36" s="350" t="s">
        <v>22</v>
      </c>
      <c r="O36" s="340"/>
      <c r="P36" s="130" t="s">
        <v>0</v>
      </c>
    </row>
    <row r="37" spans="1:16" x14ac:dyDescent="0.25">
      <c r="A37" s="355"/>
      <c r="B37" s="345" t="str">
        <f>B5</f>
        <v>jan-dez</v>
      </c>
      <c r="C37" s="347"/>
      <c r="D37" s="345" t="str">
        <f>B5</f>
        <v>jan-dez</v>
      </c>
      <c r="E37" s="347"/>
      <c r="F37" s="131" t="str">
        <f>F5</f>
        <v>2023/2022</v>
      </c>
      <c r="H37" s="348" t="str">
        <f>B5</f>
        <v>jan-dez</v>
      </c>
      <c r="I37" s="347"/>
      <c r="J37" s="345" t="str">
        <f>B5</f>
        <v>jan-dez</v>
      </c>
      <c r="K37" s="346"/>
      <c r="L37" s="131" t="str">
        <f>F37</f>
        <v>2023/2022</v>
      </c>
      <c r="N37" s="348" t="str">
        <f>B5</f>
        <v>jan-dez</v>
      </c>
      <c r="O37" s="346"/>
      <c r="P37" s="131" t="str">
        <f>P5</f>
        <v>2023/2022</v>
      </c>
    </row>
    <row r="38" spans="1:16" ht="19.5" customHeight="1" thickBot="1" x14ac:dyDescent="0.3">
      <c r="A38" s="356"/>
      <c r="B38" s="99">
        <f>B6</f>
        <v>2022</v>
      </c>
      <c r="C38" s="134">
        <f>C6</f>
        <v>2023</v>
      </c>
      <c r="D38" s="99">
        <f>B6</f>
        <v>2022</v>
      </c>
      <c r="E38" s="134">
        <f>C6</f>
        <v>2023</v>
      </c>
      <c r="F38" s="132" t="s">
        <v>1</v>
      </c>
      <c r="H38" s="25">
        <f>B6</f>
        <v>2022</v>
      </c>
      <c r="I38" s="134">
        <f>C6</f>
        <v>2023</v>
      </c>
      <c r="J38" s="99">
        <f>B6</f>
        <v>2022</v>
      </c>
      <c r="K38" s="134">
        <f>C6</f>
        <v>2023</v>
      </c>
      <c r="L38" s="259">
        <v>1000</v>
      </c>
      <c r="N38" s="25">
        <f>B6</f>
        <v>2022</v>
      </c>
      <c r="O38" s="134">
        <f>C6</f>
        <v>2023</v>
      </c>
      <c r="P38" s="132"/>
    </row>
    <row r="39" spans="1:16" ht="20.100000000000001" customHeight="1" x14ac:dyDescent="0.25">
      <c r="A39" s="38" t="s">
        <v>173</v>
      </c>
      <c r="B39" s="39">
        <v>197.21000000000009</v>
      </c>
      <c r="C39" s="147">
        <v>915.62999999999988</v>
      </c>
      <c r="D39" s="247">
        <f t="shared" ref="D39:D55" si="41">B39/$B$56</f>
        <v>3.2372388343904726E-2</v>
      </c>
      <c r="E39" s="246">
        <f t="shared" ref="E39:E55" si="42">C39/$C$56</f>
        <v>0.14620371405304419</v>
      </c>
      <c r="F39" s="52">
        <f>(C39-B39)/B39</f>
        <v>3.6429187160894454</v>
      </c>
      <c r="H39" s="39">
        <v>341.56199999999995</v>
      </c>
      <c r="I39" s="147">
        <v>758.81200000000024</v>
      </c>
      <c r="J39" s="247">
        <f t="shared" ref="J39:J55" si="43">H39/$H$56</f>
        <v>9.2780363144061337E-2</v>
      </c>
      <c r="K39" s="246">
        <f t="shared" ref="K39:K55" si="44">I39/$I$56</f>
        <v>0.24795006571161005</v>
      </c>
      <c r="L39" s="52">
        <f>(I39-H39)/H39</f>
        <v>1.2215937370082162</v>
      </c>
      <c r="N39" s="27">
        <f t="shared" ref="N39:N56" si="45">(H39/B39)*10</f>
        <v>17.319709953856282</v>
      </c>
      <c r="O39" s="151">
        <f t="shared" ref="O39:O56" si="46">(I39/C39)*10</f>
        <v>8.2873212979041782</v>
      </c>
      <c r="P39" s="61">
        <f t="shared" si="8"/>
        <v>-0.52150923312321507</v>
      </c>
    </row>
    <row r="40" spans="1:16" ht="20.100000000000001" customHeight="1" x14ac:dyDescent="0.25">
      <c r="A40" s="38" t="s">
        <v>164</v>
      </c>
      <c r="B40" s="19">
        <v>707.77999999999986</v>
      </c>
      <c r="C40" s="140">
        <v>1011.6600000000001</v>
      </c>
      <c r="D40" s="247">
        <f t="shared" si="41"/>
        <v>0.11618340359032946</v>
      </c>
      <c r="E40" s="215">
        <f t="shared" si="42"/>
        <v>0.16153735609242023</v>
      </c>
      <c r="F40" s="52">
        <f t="shared" ref="F40:F56" si="47">(C40-B40)/B40</f>
        <v>0.42934245104411017</v>
      </c>
      <c r="H40" s="19">
        <v>1191.3549999999998</v>
      </c>
      <c r="I40" s="140">
        <v>684.31899999999996</v>
      </c>
      <c r="J40" s="247">
        <f t="shared" si="43"/>
        <v>0.32361430584635642</v>
      </c>
      <c r="K40" s="215">
        <f t="shared" si="44"/>
        <v>0.22360866857364303</v>
      </c>
      <c r="L40" s="52">
        <f t="shared" ref="L40:L56" si="48">(I40-H40)/H40</f>
        <v>-0.42559606498482816</v>
      </c>
      <c r="N40" s="27">
        <f t="shared" si="45"/>
        <v>16.832278391590606</v>
      </c>
      <c r="O40" s="152">
        <f t="shared" si="46"/>
        <v>6.7643180515192842</v>
      </c>
      <c r="P40" s="52">
        <f t="shared" si="8"/>
        <v>-0.5981341388163629</v>
      </c>
    </row>
    <row r="41" spans="1:16" ht="20.100000000000001" customHeight="1" x14ac:dyDescent="0.25">
      <c r="A41" s="38" t="s">
        <v>168</v>
      </c>
      <c r="B41" s="19">
        <v>372.30999999999989</v>
      </c>
      <c r="C41" s="140">
        <v>907.94999999999993</v>
      </c>
      <c r="D41" s="247">
        <f t="shared" si="41"/>
        <v>6.1115379059475484E-2</v>
      </c>
      <c r="E41" s="215">
        <f t="shared" si="42"/>
        <v>0.14497740591118846</v>
      </c>
      <c r="F41" s="52">
        <f t="shared" si="47"/>
        <v>1.4386935618167662</v>
      </c>
      <c r="H41" s="19">
        <v>176.60399999999993</v>
      </c>
      <c r="I41" s="140">
        <v>392.84700000000009</v>
      </c>
      <c r="J41" s="247">
        <f t="shared" si="43"/>
        <v>4.797191506284014E-2</v>
      </c>
      <c r="K41" s="215">
        <f t="shared" si="44"/>
        <v>0.12836702564615329</v>
      </c>
      <c r="L41" s="52">
        <f t="shared" si="48"/>
        <v>1.2244513148060081</v>
      </c>
      <c r="N41" s="27">
        <f t="shared" si="45"/>
        <v>4.7434664661169448</v>
      </c>
      <c r="O41" s="152">
        <f t="shared" si="46"/>
        <v>4.3267470675698014</v>
      </c>
      <c r="P41" s="52">
        <f t="shared" si="8"/>
        <v>-8.7851237385952172E-2</v>
      </c>
    </row>
    <row r="42" spans="1:16" ht="20.100000000000001" customHeight="1" x14ac:dyDescent="0.25">
      <c r="A42" s="38" t="s">
        <v>160</v>
      </c>
      <c r="B42" s="19">
        <v>1305.5900000000004</v>
      </c>
      <c r="C42" s="140">
        <v>1038.7400000000005</v>
      </c>
      <c r="D42" s="247">
        <f t="shared" si="41"/>
        <v>0.21431502711788736</v>
      </c>
      <c r="E42" s="215">
        <f t="shared" si="42"/>
        <v>0.16586136969677623</v>
      </c>
      <c r="F42" s="52">
        <f t="shared" ref="F42:F44" si="49">(C42-B42)/B42</f>
        <v>-0.20439035225453614</v>
      </c>
      <c r="H42" s="19">
        <v>474.37099999999998</v>
      </c>
      <c r="I42" s="140">
        <v>301.101</v>
      </c>
      <c r="J42" s="247">
        <f t="shared" si="43"/>
        <v>0.12885600167762082</v>
      </c>
      <c r="K42" s="215">
        <f t="shared" si="44"/>
        <v>9.8388023299356725E-2</v>
      </c>
      <c r="L42" s="52">
        <f t="shared" ref="L42:L54" si="50">(I42-H42)/H42</f>
        <v>-0.36526263199057274</v>
      </c>
      <c r="N42" s="27">
        <f t="shared" si="45"/>
        <v>3.6333841405035261</v>
      </c>
      <c r="O42" s="152">
        <f t="shared" si="46"/>
        <v>2.8987138263665582</v>
      </c>
      <c r="P42" s="52">
        <f t="shared" ref="P42:P45" si="51">(O42-N42)/N42</f>
        <v>-0.20220001126419707</v>
      </c>
    </row>
    <row r="43" spans="1:16" ht="20.100000000000001" customHeight="1" x14ac:dyDescent="0.25">
      <c r="A43" s="38" t="s">
        <v>165</v>
      </c>
      <c r="B43" s="19">
        <v>260.72999999999996</v>
      </c>
      <c r="C43" s="140">
        <v>514.35</v>
      </c>
      <c r="D43" s="247">
        <f t="shared" si="41"/>
        <v>4.2799314501831928E-2</v>
      </c>
      <c r="E43" s="215">
        <f t="shared" si="42"/>
        <v>8.212911364108133E-2</v>
      </c>
      <c r="F43" s="52">
        <f t="shared" si="49"/>
        <v>0.97273041076976219</v>
      </c>
      <c r="H43" s="19">
        <v>159.916</v>
      </c>
      <c r="I43" s="140">
        <v>193.834</v>
      </c>
      <c r="J43" s="247">
        <f t="shared" si="43"/>
        <v>4.3438861912466008E-2</v>
      </c>
      <c r="K43" s="215">
        <f t="shared" si="44"/>
        <v>6.3337365562410985E-2</v>
      </c>
      <c r="L43" s="52">
        <f t="shared" si="50"/>
        <v>0.21209885189724609</v>
      </c>
      <c r="N43" s="27">
        <f t="shared" si="45"/>
        <v>6.1333946994975648</v>
      </c>
      <c r="O43" s="152">
        <f t="shared" si="46"/>
        <v>3.7685233790220667</v>
      </c>
      <c r="P43" s="52">
        <f t="shared" si="51"/>
        <v>-0.38557298793590172</v>
      </c>
    </row>
    <row r="44" spans="1:16" ht="20.100000000000001" customHeight="1" x14ac:dyDescent="0.25">
      <c r="A44" s="38" t="s">
        <v>191</v>
      </c>
      <c r="B44" s="19">
        <v>73.009999999999991</v>
      </c>
      <c r="C44" s="140">
        <v>181.31</v>
      </c>
      <c r="D44" s="247">
        <f t="shared" si="41"/>
        <v>1.1984727310929887E-2</v>
      </c>
      <c r="E44" s="215">
        <f t="shared" si="42"/>
        <v>2.8950772031232537E-2</v>
      </c>
      <c r="F44" s="52">
        <f t="shared" si="49"/>
        <v>1.4833584440487608</v>
      </c>
      <c r="H44" s="19">
        <v>29.561</v>
      </c>
      <c r="I44" s="140">
        <v>138.256</v>
      </c>
      <c r="J44" s="247">
        <f t="shared" si="43"/>
        <v>8.0298168850797148E-3</v>
      </c>
      <c r="K44" s="215">
        <f t="shared" si="44"/>
        <v>4.5176650191383831E-2</v>
      </c>
      <c r="L44" s="52">
        <f t="shared" si="50"/>
        <v>3.676973038801123</v>
      </c>
      <c r="N44" s="27">
        <f t="shared" si="45"/>
        <v>4.0488974113135185</v>
      </c>
      <c r="O44" s="152">
        <f t="shared" si="46"/>
        <v>7.625392973360543</v>
      </c>
      <c r="P44" s="52">
        <f t="shared" si="51"/>
        <v>0.88332580421857609</v>
      </c>
    </row>
    <row r="45" spans="1:16" ht="20.100000000000001" customHeight="1" x14ac:dyDescent="0.25">
      <c r="A45" s="38" t="s">
        <v>178</v>
      </c>
      <c r="B45" s="19">
        <v>189.80000000000004</v>
      </c>
      <c r="C45" s="140">
        <v>194.17000000000004</v>
      </c>
      <c r="D45" s="247">
        <f t="shared" si="41"/>
        <v>3.1156023060053321E-2</v>
      </c>
      <c r="E45" s="215">
        <f t="shared" si="42"/>
        <v>3.1004199466683705E-2</v>
      </c>
      <c r="F45" s="52">
        <f t="shared" ref="F45:F54" si="52">(C45-B45)/B45</f>
        <v>2.3024236037934687E-2</v>
      </c>
      <c r="H45" s="19">
        <v>71.801000000000002</v>
      </c>
      <c r="I45" s="140">
        <v>93.969000000000023</v>
      </c>
      <c r="J45" s="247">
        <f t="shared" si="43"/>
        <v>1.9503700218720905E-2</v>
      </c>
      <c r="K45" s="215">
        <f t="shared" si="44"/>
        <v>3.0705391750333787E-2</v>
      </c>
      <c r="L45" s="52">
        <f t="shared" si="50"/>
        <v>0.30874221807495744</v>
      </c>
      <c r="N45" s="27">
        <f t="shared" si="45"/>
        <v>3.7829820864067432</v>
      </c>
      <c r="O45" s="152">
        <f t="shared" si="46"/>
        <v>4.8395220682906732</v>
      </c>
      <c r="P45" s="52">
        <f t="shared" si="51"/>
        <v>0.27928759844789064</v>
      </c>
    </row>
    <row r="46" spans="1:16" ht="20.100000000000001" customHeight="1" x14ac:dyDescent="0.25">
      <c r="A46" s="38" t="s">
        <v>185</v>
      </c>
      <c r="B46" s="19">
        <v>103.66999999999999</v>
      </c>
      <c r="C46" s="140">
        <v>474.04000000000008</v>
      </c>
      <c r="D46" s="247">
        <f t="shared" si="41"/>
        <v>1.7017623343707728E-2</v>
      </c>
      <c r="E46" s="215">
        <f t="shared" si="42"/>
        <v>7.5692592651731699E-2</v>
      </c>
      <c r="F46" s="52">
        <f t="shared" si="52"/>
        <v>3.5725860904794073</v>
      </c>
      <c r="H46" s="19">
        <v>14.702000000000002</v>
      </c>
      <c r="I46" s="140">
        <v>64.3</v>
      </c>
      <c r="J46" s="247">
        <f t="shared" si="43"/>
        <v>3.9935850561361921E-3</v>
      </c>
      <c r="K46" s="215">
        <f t="shared" si="44"/>
        <v>2.1010723638077048E-2</v>
      </c>
      <c r="L46" s="52">
        <f t="shared" si="50"/>
        <v>3.3735546184192624</v>
      </c>
      <c r="N46" s="27">
        <f t="shared" ref="N46:N55" si="53">(H46/B46)*10</f>
        <v>1.4181537571139193</v>
      </c>
      <c r="O46" s="152">
        <f t="shared" ref="O46:O55" si="54">(I46/C46)*10</f>
        <v>1.3564256180913001</v>
      </c>
      <c r="P46" s="52">
        <f t="shared" ref="P46:P55" si="55">(O46-N46)/N46</f>
        <v>-4.3527113130696037E-2</v>
      </c>
    </row>
    <row r="47" spans="1:16" ht="20.100000000000001" customHeight="1" x14ac:dyDescent="0.25">
      <c r="A47" s="38" t="s">
        <v>186</v>
      </c>
      <c r="B47" s="19">
        <v>2.59</v>
      </c>
      <c r="C47" s="140">
        <v>139.07000000000005</v>
      </c>
      <c r="D47" s="247">
        <f t="shared" si="41"/>
        <v>4.2515331783739773E-4</v>
      </c>
      <c r="E47" s="215">
        <f t="shared" si="42"/>
        <v>2.2206077251025923E-2</v>
      </c>
      <c r="F47" s="52">
        <f t="shared" si="52"/>
        <v>52.694980694980714</v>
      </c>
      <c r="H47" s="19">
        <v>2.7779999999999996</v>
      </c>
      <c r="I47" s="140">
        <v>62.772999999999996</v>
      </c>
      <c r="J47" s="247">
        <f t="shared" si="43"/>
        <v>7.5460340674373143E-4</v>
      </c>
      <c r="K47" s="215">
        <f t="shared" si="44"/>
        <v>2.0511759796780878E-2</v>
      </c>
      <c r="L47" s="52">
        <f t="shared" si="50"/>
        <v>21.596472282217427</v>
      </c>
      <c r="N47" s="27">
        <f t="shared" si="53"/>
        <v>10.725868725868725</v>
      </c>
      <c r="O47" s="152">
        <f t="shared" si="54"/>
        <v>4.5137700438628006</v>
      </c>
      <c r="P47" s="52">
        <f t="shared" si="55"/>
        <v>-0.57916974753043005</v>
      </c>
    </row>
    <row r="48" spans="1:16" ht="20.100000000000001" customHeight="1" x14ac:dyDescent="0.25">
      <c r="A48" s="38" t="s">
        <v>171</v>
      </c>
      <c r="B48" s="19">
        <v>485.45</v>
      </c>
      <c r="C48" s="140">
        <v>87.610000000000028</v>
      </c>
      <c r="D48" s="247">
        <f t="shared" si="41"/>
        <v>7.9687520518982521E-2</v>
      </c>
      <c r="E48" s="215">
        <f t="shared" si="42"/>
        <v>1.3989173998435184E-2</v>
      </c>
      <c r="F48" s="52">
        <f t="shared" si="52"/>
        <v>-0.81952827273663609</v>
      </c>
      <c r="H48" s="19">
        <v>327.05099999999999</v>
      </c>
      <c r="I48" s="140">
        <v>59.857999999999997</v>
      </c>
      <c r="J48" s="247">
        <f t="shared" si="43"/>
        <v>8.8838660467582486E-2</v>
      </c>
      <c r="K48" s="215">
        <f t="shared" si="44"/>
        <v>1.9559251874463699E-2</v>
      </c>
      <c r="L48" s="52">
        <f t="shared" ref="L48:L52" si="56">(I48-H48)/H48</f>
        <v>-0.8169765571730403</v>
      </c>
      <c r="N48" s="27">
        <f t="shared" ref="N48" si="57">(H48/B48)*10</f>
        <v>6.737068699145123</v>
      </c>
      <c r="O48" s="152">
        <f t="shared" ref="O48" si="58">(I48/C48)*10</f>
        <v>6.8323250770459962</v>
      </c>
      <c r="P48" s="52">
        <f t="shared" ref="P48" si="59">(O48-N48)/N48</f>
        <v>1.4139143024170214E-2</v>
      </c>
    </row>
    <row r="49" spans="1:16" ht="20.100000000000001" customHeight="1" x14ac:dyDescent="0.25">
      <c r="A49" s="38" t="s">
        <v>177</v>
      </c>
      <c r="B49" s="19">
        <v>236.95999999999995</v>
      </c>
      <c r="C49" s="140">
        <v>140.12</v>
      </c>
      <c r="D49" s="247">
        <f t="shared" si="41"/>
        <v>3.8897424785617661E-2</v>
      </c>
      <c r="E49" s="215">
        <f t="shared" si="42"/>
        <v>2.2373736567295258E-2</v>
      </c>
      <c r="F49" s="52">
        <f t="shared" si="52"/>
        <v>-0.40867656988521256</v>
      </c>
      <c r="H49" s="19">
        <v>102.64699999999999</v>
      </c>
      <c r="I49" s="140">
        <v>56.74</v>
      </c>
      <c r="J49" s="247">
        <f t="shared" si="43"/>
        <v>2.7882568715631321E-2</v>
      </c>
      <c r="K49" s="215">
        <f t="shared" si="44"/>
        <v>1.8540411496492874E-2</v>
      </c>
      <c r="L49" s="52">
        <f t="shared" si="56"/>
        <v>-0.44723177491792254</v>
      </c>
      <c r="N49" s="27">
        <f t="shared" ref="N49:N50" si="60">(H49/B49)*10</f>
        <v>4.3318281566509125</v>
      </c>
      <c r="O49" s="152">
        <f t="shared" ref="O49:O50" si="61">(I49/C49)*10</f>
        <v>4.0493862403654015</v>
      </c>
      <c r="P49" s="52">
        <f t="shared" ref="P49:P50" si="62">(O49-N49)/N49</f>
        <v>-6.5201551417006495E-2</v>
      </c>
    </row>
    <row r="50" spans="1:16" ht="20.100000000000001" customHeight="1" x14ac:dyDescent="0.25">
      <c r="A50" s="38" t="s">
        <v>181</v>
      </c>
      <c r="B50" s="19">
        <v>585.81999999999982</v>
      </c>
      <c r="C50" s="140">
        <v>161.36000000000004</v>
      </c>
      <c r="D50" s="247">
        <f t="shared" si="41"/>
        <v>9.6163442724132922E-2</v>
      </c>
      <c r="E50" s="215">
        <f t="shared" si="42"/>
        <v>2.5765245022115069E-2</v>
      </c>
      <c r="F50" s="52">
        <f t="shared" si="52"/>
        <v>-0.72455703116998382</v>
      </c>
      <c r="H50" s="19">
        <v>155.00199999999998</v>
      </c>
      <c r="I50" s="140">
        <v>47.33</v>
      </c>
      <c r="J50" s="247">
        <f t="shared" si="43"/>
        <v>4.2104045087146102E-2</v>
      </c>
      <c r="K50" s="215">
        <f t="shared" si="44"/>
        <v>1.5465591754124208E-2</v>
      </c>
      <c r="L50" s="52">
        <f t="shared" si="56"/>
        <v>-0.6946491013019187</v>
      </c>
      <c r="N50" s="27">
        <f t="shared" si="60"/>
        <v>2.645898057423782</v>
      </c>
      <c r="O50" s="152">
        <f t="shared" si="61"/>
        <v>2.9331928606841835</v>
      </c>
      <c r="P50" s="52">
        <f t="shared" si="62"/>
        <v>0.10858120646572843</v>
      </c>
    </row>
    <row r="51" spans="1:16" ht="20.100000000000001" customHeight="1" x14ac:dyDescent="0.25">
      <c r="A51" s="38" t="s">
        <v>172</v>
      </c>
      <c r="B51" s="19">
        <v>220.37000000000006</v>
      </c>
      <c r="C51" s="140">
        <v>118.57999999999998</v>
      </c>
      <c r="D51" s="247">
        <f t="shared" si="41"/>
        <v>3.6174145425415971E-2</v>
      </c>
      <c r="E51" s="215">
        <f t="shared" si="42"/>
        <v>1.8934325450684207E-2</v>
      </c>
      <c r="F51" s="52">
        <f t="shared" si="52"/>
        <v>-0.46190497799155988</v>
      </c>
      <c r="H51" s="19">
        <v>87.46299999999998</v>
      </c>
      <c r="I51" s="140">
        <v>43.280999999999992</v>
      </c>
      <c r="J51" s="247">
        <f t="shared" si="43"/>
        <v>2.3758055350621664E-2</v>
      </c>
      <c r="K51" s="215">
        <f t="shared" si="44"/>
        <v>1.4142537010569401E-2</v>
      </c>
      <c r="L51" s="52">
        <f t="shared" si="56"/>
        <v>-0.50515074945977156</v>
      </c>
      <c r="N51" s="27">
        <f t="shared" ref="N51" si="63">(H51/B51)*10</f>
        <v>3.9689159141443913</v>
      </c>
      <c r="O51" s="152">
        <f t="shared" ref="O51" si="64">(I51/C51)*10</f>
        <v>3.6499409681227863</v>
      </c>
      <c r="P51" s="52">
        <f t="shared" ref="P51" si="65">(O51-N51)/N51</f>
        <v>-8.036828013534994E-2</v>
      </c>
    </row>
    <row r="52" spans="1:16" ht="20.100000000000001" customHeight="1" x14ac:dyDescent="0.25">
      <c r="A52" s="38" t="s">
        <v>189</v>
      </c>
      <c r="B52" s="19">
        <v>89.249999999999986</v>
      </c>
      <c r="C52" s="140">
        <v>80.740000000000023</v>
      </c>
      <c r="D52" s="247">
        <f t="shared" si="41"/>
        <v>1.4650553520072487E-2</v>
      </c>
      <c r="E52" s="215">
        <f t="shared" si="42"/>
        <v>1.2892203043415783E-2</v>
      </c>
      <c r="F52" s="52">
        <f t="shared" si="52"/>
        <v>-9.5350140056022006E-2</v>
      </c>
      <c r="H52" s="19">
        <v>41.796000000000006</v>
      </c>
      <c r="I52" s="140">
        <v>37.254999999999995</v>
      </c>
      <c r="J52" s="247">
        <f t="shared" si="43"/>
        <v>1.1353277173600075E-2</v>
      </c>
      <c r="K52" s="215">
        <f t="shared" si="44"/>
        <v>1.2173476036338419E-2</v>
      </c>
      <c r="L52" s="52">
        <f t="shared" si="56"/>
        <v>-0.10864676045554623</v>
      </c>
      <c r="N52" s="27">
        <f t="shared" ref="N52" si="66">(H52/B52)*10</f>
        <v>4.6830252100840353</v>
      </c>
      <c r="O52" s="152">
        <f t="shared" ref="O52" si="67">(I52/C52)*10</f>
        <v>4.6141937081991555</v>
      </c>
      <c r="P52" s="52">
        <f t="shared" ref="P52" si="68">(O52-N52)/N52</f>
        <v>-1.4698084848371889E-2</v>
      </c>
    </row>
    <row r="53" spans="1:16" ht="20.100000000000001" customHeight="1" x14ac:dyDescent="0.25">
      <c r="A53" s="38" t="s">
        <v>183</v>
      </c>
      <c r="B53" s="19">
        <v>1036.27</v>
      </c>
      <c r="C53" s="140">
        <v>88.53</v>
      </c>
      <c r="D53" s="247">
        <f t="shared" si="41"/>
        <v>0.17010564813720469</v>
      </c>
      <c r="E53" s="215">
        <f t="shared" si="42"/>
        <v>1.4136075494594984E-2</v>
      </c>
      <c r="F53" s="52">
        <f t="shared" si="52"/>
        <v>-0.91456859698727166</v>
      </c>
      <c r="H53" s="19">
        <v>391.83700000000005</v>
      </c>
      <c r="I53" s="140">
        <v>35.966000000000001</v>
      </c>
      <c r="J53" s="247">
        <f t="shared" si="43"/>
        <v>0.10643683768475291</v>
      </c>
      <c r="K53" s="215">
        <f t="shared" si="44"/>
        <v>1.1752281280981013E-2</v>
      </c>
      <c r="L53" s="52">
        <f t="shared" ref="L53" si="69">(I53-H53)/H53</f>
        <v>-0.90821183298157138</v>
      </c>
      <c r="N53" s="27">
        <f t="shared" ref="N53" si="70">(H53/B53)*10</f>
        <v>3.7812249703262668</v>
      </c>
      <c r="O53" s="152">
        <f t="shared" ref="O53" si="71">(I53/C53)*10</f>
        <v>4.0625776572913139</v>
      </c>
      <c r="P53" s="52">
        <f t="shared" ref="P53" si="72">(O53-N53)/N53</f>
        <v>7.4407814708991063E-2</v>
      </c>
    </row>
    <row r="54" spans="1:16" ht="20.100000000000001" customHeight="1" x14ac:dyDescent="0.25">
      <c r="A54" s="38" t="s">
        <v>188</v>
      </c>
      <c r="B54" s="19">
        <v>73.340000000000018</v>
      </c>
      <c r="C54" s="140">
        <v>55.03</v>
      </c>
      <c r="D54" s="247">
        <f t="shared" si="41"/>
        <v>1.203889742478562E-2</v>
      </c>
      <c r="E54" s="215">
        <f t="shared" si="42"/>
        <v>8.7869449279064944E-3</v>
      </c>
      <c r="F54" s="52">
        <f t="shared" si="52"/>
        <v>-0.24965912189800943</v>
      </c>
      <c r="H54" s="19">
        <v>32.710999999999999</v>
      </c>
      <c r="I54" s="140">
        <v>23.295000000000002</v>
      </c>
      <c r="J54" s="247">
        <f t="shared" si="43"/>
        <v>8.8854686961822183E-3</v>
      </c>
      <c r="K54" s="215">
        <f t="shared" si="44"/>
        <v>7.6118943569052078E-3</v>
      </c>
      <c r="L54" s="52">
        <f t="shared" si="50"/>
        <v>-0.28785423863532139</v>
      </c>
      <c r="N54" s="27">
        <f t="shared" ref="N54" si="73">(H54/B54)*10</f>
        <v>4.4601854376874819</v>
      </c>
      <c r="O54" s="152">
        <f t="shared" ref="O54" si="74">(I54/C54)*10</f>
        <v>4.2331455569689265</v>
      </c>
      <c r="P54" s="52">
        <f t="shared" ref="P54" si="75">(O54-N54)/N54</f>
        <v>-5.0903686380418998E-2</v>
      </c>
    </row>
    <row r="55" spans="1:16" ht="20.100000000000001" customHeight="1" thickBot="1" x14ac:dyDescent="0.3">
      <c r="A55" s="8" t="s">
        <v>17</v>
      </c>
      <c r="B55" s="19">
        <f>B56-SUM(B39:B54)</f>
        <v>151.77000000000044</v>
      </c>
      <c r="C55" s="140">
        <f>C56-SUM(C39:C54)</f>
        <v>153.8100000000004</v>
      </c>
      <c r="D55" s="247">
        <f t="shared" si="41"/>
        <v>2.4913327817830903E-2</v>
      </c>
      <c r="E55" s="215">
        <f t="shared" si="42"/>
        <v>2.4559694700368916E-2</v>
      </c>
      <c r="F55" s="52">
        <f t="shared" ref="F55" si="76">(C55-B55)/B55</f>
        <v>1.3441391579363231E-2</v>
      </c>
      <c r="H55" s="19">
        <f>H56-SUM(H39:H54)</f>
        <v>80.246999999999844</v>
      </c>
      <c r="I55" s="140">
        <f>I56-SUM(I39:I54)</f>
        <v>66.405999999999949</v>
      </c>
      <c r="J55" s="247">
        <f t="shared" si="43"/>
        <v>2.1797933614457924E-2</v>
      </c>
      <c r="K55" s="215">
        <f t="shared" si="44"/>
        <v>2.1698882020375478E-2</v>
      </c>
      <c r="L55" s="52">
        <f t="shared" ref="L55" si="77">(I55-H55)/H55</f>
        <v>-0.17247996809849492</v>
      </c>
      <c r="N55" s="27">
        <f t="shared" si="53"/>
        <v>5.2874085787704832</v>
      </c>
      <c r="O55" s="152">
        <f t="shared" si="54"/>
        <v>4.3174045900786542</v>
      </c>
      <c r="P55" s="52">
        <f t="shared" si="55"/>
        <v>-0.18345546296280182</v>
      </c>
    </row>
    <row r="56" spans="1:16" ht="26.25" customHeight="1" thickBot="1" x14ac:dyDescent="0.3">
      <c r="A56" s="12" t="s">
        <v>18</v>
      </c>
      <c r="B56" s="17">
        <v>6091.92</v>
      </c>
      <c r="C56" s="145">
        <v>6262.7</v>
      </c>
      <c r="D56" s="253">
        <f>SUM(D39:D55)</f>
        <v>1</v>
      </c>
      <c r="E56" s="254">
        <f>SUM(E39:E55)</f>
        <v>1.0000000000000002</v>
      </c>
      <c r="F56" s="57">
        <f t="shared" si="47"/>
        <v>2.8033854679641187E-2</v>
      </c>
      <c r="G56" s="1"/>
      <c r="H56" s="17">
        <v>3681.4039999999995</v>
      </c>
      <c r="I56" s="145">
        <v>3060.3420000000006</v>
      </c>
      <c r="J56" s="253">
        <f>SUM(J39:J55)</f>
        <v>1.0000000000000002</v>
      </c>
      <c r="K56" s="254">
        <f>SUM(K39:K55)</f>
        <v>1.0000000000000002</v>
      </c>
      <c r="L56" s="57">
        <f t="shared" si="48"/>
        <v>-0.168702484160934</v>
      </c>
      <c r="M56" s="1"/>
      <c r="N56" s="29">
        <f t="shared" si="45"/>
        <v>6.0430931463315325</v>
      </c>
      <c r="O56" s="146">
        <f t="shared" si="46"/>
        <v>4.8866175930509215</v>
      </c>
      <c r="P56" s="57">
        <f t="shared" si="8"/>
        <v>-0.19137145916452586</v>
      </c>
    </row>
    <row r="58" spans="1:16" ht="15.75" thickBot="1" x14ac:dyDescent="0.3"/>
    <row r="59" spans="1:16" x14ac:dyDescent="0.25">
      <c r="A59" s="354" t="s">
        <v>15</v>
      </c>
      <c r="B59" s="342" t="s">
        <v>1</v>
      </c>
      <c r="C59" s="340"/>
      <c r="D59" s="342" t="s">
        <v>104</v>
      </c>
      <c r="E59" s="340"/>
      <c r="F59" s="130" t="s">
        <v>0</v>
      </c>
      <c r="H59" s="352" t="s">
        <v>19</v>
      </c>
      <c r="I59" s="353"/>
      <c r="J59" s="342" t="s">
        <v>104</v>
      </c>
      <c r="K59" s="343"/>
      <c r="L59" s="130" t="s">
        <v>0</v>
      </c>
      <c r="N59" s="350" t="s">
        <v>22</v>
      </c>
      <c r="O59" s="340"/>
      <c r="P59" s="130" t="s">
        <v>0</v>
      </c>
    </row>
    <row r="60" spans="1:16" x14ac:dyDescent="0.25">
      <c r="A60" s="355"/>
      <c r="B60" s="345" t="str">
        <f>B5</f>
        <v>jan-dez</v>
      </c>
      <c r="C60" s="347"/>
      <c r="D60" s="345" t="str">
        <f>B5</f>
        <v>jan-dez</v>
      </c>
      <c r="E60" s="347"/>
      <c r="F60" s="131" t="str">
        <f>F37</f>
        <v>2023/2022</v>
      </c>
      <c r="H60" s="348" t="str">
        <f>B5</f>
        <v>jan-dez</v>
      </c>
      <c r="I60" s="347"/>
      <c r="J60" s="345" t="str">
        <f>B5</f>
        <v>jan-dez</v>
      </c>
      <c r="K60" s="346"/>
      <c r="L60" s="131" t="str">
        <f>L37</f>
        <v>2023/2022</v>
      </c>
      <c r="N60" s="348" t="str">
        <f>B5</f>
        <v>jan-dez</v>
      </c>
      <c r="O60" s="346"/>
      <c r="P60" s="131" t="str">
        <f>P37</f>
        <v>2023/2022</v>
      </c>
    </row>
    <row r="61" spans="1:16" ht="19.5" customHeight="1" thickBot="1" x14ac:dyDescent="0.3">
      <c r="A61" s="356"/>
      <c r="B61" s="99">
        <f>B6</f>
        <v>2022</v>
      </c>
      <c r="C61" s="134">
        <f>C6</f>
        <v>2023</v>
      </c>
      <c r="D61" s="99">
        <f>B6</f>
        <v>2022</v>
      </c>
      <c r="E61" s="134">
        <f>C6</f>
        <v>2023</v>
      </c>
      <c r="F61" s="132" t="s">
        <v>1</v>
      </c>
      <c r="H61" s="25">
        <f>B6</f>
        <v>2022</v>
      </c>
      <c r="I61" s="134">
        <f>C6</f>
        <v>2023</v>
      </c>
      <c r="J61" s="99">
        <f>B6</f>
        <v>2022</v>
      </c>
      <c r="K61" s="134">
        <f>C6</f>
        <v>2023</v>
      </c>
      <c r="L61" s="259">
        <v>1000</v>
      </c>
      <c r="N61" s="25">
        <f>B6</f>
        <v>2022</v>
      </c>
      <c r="O61" s="134">
        <f>C6</f>
        <v>2023</v>
      </c>
      <c r="P61" s="132"/>
    </row>
    <row r="62" spans="1:16" ht="20.100000000000001" customHeight="1" x14ac:dyDescent="0.25">
      <c r="A62" s="38" t="s">
        <v>163</v>
      </c>
      <c r="B62" s="39">
        <v>1365.3900000000006</v>
      </c>
      <c r="C62" s="147">
        <v>1226.4600000000003</v>
      </c>
      <c r="D62" s="247">
        <f t="shared" ref="D62:D83" si="78">B62/$B$84</f>
        <v>9.6645347059423153E-2</v>
      </c>
      <c r="E62" s="246">
        <f t="shared" ref="E62:E83" si="79">C62/$C$84</f>
        <v>0.11117365683067248</v>
      </c>
      <c r="F62" s="52">
        <f t="shared" ref="F62:F83" si="80">(C62-B62)/B62</f>
        <v>-0.10175114802364177</v>
      </c>
      <c r="H62" s="19">
        <v>1440.1279999999999</v>
      </c>
      <c r="I62" s="147">
        <v>1579.9160000000004</v>
      </c>
      <c r="J62" s="245">
        <f t="shared" ref="J62:J84" si="81">H62/$H$84</f>
        <v>0.17346582213986003</v>
      </c>
      <c r="K62" s="246">
        <f t="shared" ref="K62:K84" si="82">I62/$I$84</f>
        <v>0.21691458026307378</v>
      </c>
      <c r="L62" s="52">
        <f t="shared" ref="L62:L74" si="83">(I62-H62)/H62</f>
        <v>9.7066371878055613E-2</v>
      </c>
      <c r="N62" s="40">
        <f t="shared" ref="N62" si="84">(H62/B62)*10</f>
        <v>10.547374742747488</v>
      </c>
      <c r="O62" s="143">
        <f t="shared" ref="O62" si="85">(I62/C62)*10</f>
        <v>12.88192032353277</v>
      </c>
      <c r="P62" s="52">
        <f t="shared" ref="P62" si="86">(O62-N62)/N62</f>
        <v>0.2213390192085993</v>
      </c>
    </row>
    <row r="63" spans="1:16" ht="20.100000000000001" customHeight="1" x14ac:dyDescent="0.25">
      <c r="A63" s="38" t="s">
        <v>167</v>
      </c>
      <c r="B63" s="19">
        <v>3141.3199999999997</v>
      </c>
      <c r="C63" s="140">
        <v>1824.4900000000002</v>
      </c>
      <c r="D63" s="247">
        <f t="shared" si="78"/>
        <v>0.22234963023363799</v>
      </c>
      <c r="E63" s="215">
        <f t="shared" si="79"/>
        <v>0.1653826664962523</v>
      </c>
      <c r="F63" s="52">
        <f t="shared" si="80"/>
        <v>-0.41919638877923915</v>
      </c>
      <c r="H63" s="19">
        <v>1637.1749999999993</v>
      </c>
      <c r="I63" s="140">
        <v>1251.4259999999999</v>
      </c>
      <c r="J63" s="214">
        <f t="shared" si="81"/>
        <v>0.1972004622935081</v>
      </c>
      <c r="K63" s="215">
        <f t="shared" si="82"/>
        <v>0.17181454300120846</v>
      </c>
      <c r="L63" s="52">
        <f t="shared" si="83"/>
        <v>-0.23561867240826395</v>
      </c>
      <c r="N63" s="40">
        <f t="shared" ref="N63:N64" si="87">(H63/B63)*10</f>
        <v>5.211742197547526</v>
      </c>
      <c r="O63" s="143">
        <f t="shared" ref="O63:O64" si="88">(I63/C63)*10</f>
        <v>6.8590455414937859</v>
      </c>
      <c r="P63" s="52">
        <f t="shared" si="8"/>
        <v>0.31607537009820375</v>
      </c>
    </row>
    <row r="64" spans="1:16" ht="20.100000000000001" customHeight="1" x14ac:dyDescent="0.25">
      <c r="A64" s="38" t="s">
        <v>161</v>
      </c>
      <c r="B64" s="19">
        <v>2447.5399999999995</v>
      </c>
      <c r="C64" s="140">
        <v>1868.9900000000002</v>
      </c>
      <c r="D64" s="247">
        <f t="shared" si="78"/>
        <v>0.17324233570029104</v>
      </c>
      <c r="E64" s="215">
        <f t="shared" si="79"/>
        <v>0.16941641217810491</v>
      </c>
      <c r="F64" s="52">
        <f t="shared" si="80"/>
        <v>-0.23638020216217073</v>
      </c>
      <c r="H64" s="19">
        <v>1395.5209999999995</v>
      </c>
      <c r="I64" s="140">
        <v>1072.9179999999999</v>
      </c>
      <c r="J64" s="214">
        <f t="shared" si="81"/>
        <v>0.16809283451084869</v>
      </c>
      <c r="K64" s="215">
        <f t="shared" si="82"/>
        <v>0.14730628566752696</v>
      </c>
      <c r="L64" s="52">
        <f t="shared" si="83"/>
        <v>-0.23117029410521212</v>
      </c>
      <c r="N64" s="40">
        <f t="shared" si="87"/>
        <v>5.7017290830793357</v>
      </c>
      <c r="O64" s="143">
        <f t="shared" si="88"/>
        <v>5.74062996591742</v>
      </c>
      <c r="P64" s="52">
        <f t="shared" si="8"/>
        <v>6.8226466517899041E-3</v>
      </c>
    </row>
    <row r="65" spans="1:16" ht="20.100000000000001" customHeight="1" x14ac:dyDescent="0.25">
      <c r="A65" s="38" t="s">
        <v>174</v>
      </c>
      <c r="B65" s="19">
        <v>105.5</v>
      </c>
      <c r="C65" s="140">
        <v>113</v>
      </c>
      <c r="D65" s="247">
        <f t="shared" si="78"/>
        <v>7.4675251135346956E-3</v>
      </c>
      <c r="E65" s="215">
        <f t="shared" si="79"/>
        <v>1.0242994652794211E-2</v>
      </c>
      <c r="F65" s="52">
        <f>(C65-B65)/B65</f>
        <v>7.1090047393364927E-2</v>
      </c>
      <c r="H65" s="19">
        <v>435.74499999999989</v>
      </c>
      <c r="I65" s="140">
        <v>516.89100000000019</v>
      </c>
      <c r="J65" s="214">
        <f t="shared" si="81"/>
        <v>5.2486212800760275E-2</v>
      </c>
      <c r="K65" s="215">
        <f t="shared" si="82"/>
        <v>7.096655411221893E-2</v>
      </c>
      <c r="L65" s="52">
        <f>(I65-H65)/H65</f>
        <v>0.1862235940745168</v>
      </c>
      <c r="N65" s="40">
        <f t="shared" ref="N65" si="89">(H65/B65)*10</f>
        <v>41.302843601895717</v>
      </c>
      <c r="O65" s="143">
        <f t="shared" ref="O65" si="90">(I65/C65)*10</f>
        <v>45.742566371681434</v>
      </c>
      <c r="P65" s="52">
        <f t="shared" ref="P65" si="91">(O65-N65)/N65</f>
        <v>0.10749193960054468</v>
      </c>
    </row>
    <row r="66" spans="1:16" ht="20.100000000000001" customHeight="1" x14ac:dyDescent="0.25">
      <c r="A66" s="38" t="s">
        <v>170</v>
      </c>
      <c r="B66" s="19">
        <v>636.15000000000032</v>
      </c>
      <c r="C66" s="140">
        <v>554.1</v>
      </c>
      <c r="D66" s="247">
        <f t="shared" si="78"/>
        <v>4.502811470118577E-2</v>
      </c>
      <c r="E66" s="215">
        <f t="shared" si="79"/>
        <v>5.0226932186843119E-2</v>
      </c>
      <c r="F66" s="52">
        <f t="shared" ref="F66:F67" si="92">(C66-B66)/B66</f>
        <v>-0.12897901438340054</v>
      </c>
      <c r="H66" s="19">
        <v>355.84900000000005</v>
      </c>
      <c r="I66" s="140">
        <v>373.42000000000007</v>
      </c>
      <c r="J66" s="214">
        <f t="shared" si="81"/>
        <v>4.2862606200731505E-2</v>
      </c>
      <c r="K66" s="215">
        <f t="shared" si="82"/>
        <v>5.1268701982787067E-2</v>
      </c>
      <c r="L66" s="52">
        <f>(I66-H66)/H66</f>
        <v>4.9377685478953222E-2</v>
      </c>
      <c r="N66" s="40">
        <f t="shared" ref="N66" si="93">(H66/B66)*10</f>
        <v>5.5937907726165195</v>
      </c>
      <c r="O66" s="143">
        <f t="shared" ref="O66" si="94">(I66/C66)*10</f>
        <v>6.7392167478794454</v>
      </c>
      <c r="P66" s="52">
        <f t="shared" ref="P66" si="95">(O66-N66)/N66</f>
        <v>0.20476739689124054</v>
      </c>
    </row>
    <row r="67" spans="1:16" ht="20.100000000000001" customHeight="1" x14ac:dyDescent="0.25">
      <c r="A67" s="38" t="s">
        <v>162</v>
      </c>
      <c r="B67" s="19">
        <v>478.23999999999995</v>
      </c>
      <c r="C67" s="140">
        <v>762.94999999999993</v>
      </c>
      <c r="D67" s="247">
        <f t="shared" si="78"/>
        <v>3.3850892988595567E-2</v>
      </c>
      <c r="E67" s="215">
        <f t="shared" si="79"/>
        <v>6.9158343100436656E-2</v>
      </c>
      <c r="F67" s="52">
        <f t="shared" si="92"/>
        <v>0.59532870525259285</v>
      </c>
      <c r="H67" s="19">
        <v>330.82400000000001</v>
      </c>
      <c r="I67" s="140">
        <v>352.06199999999978</v>
      </c>
      <c r="J67" s="214">
        <f t="shared" si="81"/>
        <v>3.9848303167216423E-2</v>
      </c>
      <c r="K67" s="215">
        <f t="shared" si="82"/>
        <v>4.8336355196465015E-2</v>
      </c>
      <c r="L67" s="52">
        <f t="shared" si="83"/>
        <v>6.4197277102023345E-2</v>
      </c>
      <c r="N67" s="40">
        <f t="shared" ref="N67" si="96">(H67/B67)*10</f>
        <v>6.9175309468049528</v>
      </c>
      <c r="O67" s="143">
        <f t="shared" ref="O67" si="97">(I67/C67)*10</f>
        <v>4.6144832557834699</v>
      </c>
      <c r="P67" s="52">
        <f t="shared" ref="P67" si="98">(O67-N67)/N67</f>
        <v>-0.33292914895960202</v>
      </c>
    </row>
    <row r="68" spans="1:16" ht="20.100000000000001" customHeight="1" x14ac:dyDescent="0.25">
      <c r="A68" s="38" t="s">
        <v>166</v>
      </c>
      <c r="B68" s="19">
        <v>769.34</v>
      </c>
      <c r="C68" s="140">
        <v>694.2299999999999</v>
      </c>
      <c r="D68" s="247">
        <f t="shared" si="78"/>
        <v>5.445559972366619E-2</v>
      </c>
      <c r="E68" s="215">
        <f t="shared" si="79"/>
        <v>6.2929152016011708E-2</v>
      </c>
      <c r="F68" s="52">
        <f t="shared" si="80"/>
        <v>-9.7629136662594068E-2</v>
      </c>
      <c r="H68" s="19">
        <v>350.59199999999993</v>
      </c>
      <c r="I68" s="140">
        <v>333.58800000000002</v>
      </c>
      <c r="J68" s="214">
        <f t="shared" si="81"/>
        <v>4.2229391773271396E-2</v>
      </c>
      <c r="K68" s="215">
        <f t="shared" si="82"/>
        <v>4.5799967213952034E-2</v>
      </c>
      <c r="L68" s="52">
        <f t="shared" si="83"/>
        <v>-4.8500821467688679E-2</v>
      </c>
      <c r="N68" s="40">
        <f t="shared" ref="N68:N69" si="99">(H68/B68)*10</f>
        <v>4.5570488990563334</v>
      </c>
      <c r="O68" s="143">
        <f t="shared" ref="O68:O69" si="100">(I68/C68)*10</f>
        <v>4.8051510306382621</v>
      </c>
      <c r="P68" s="52">
        <f t="shared" ref="P68:P69" si="101">(O68-N68)/N68</f>
        <v>5.4443596519955124E-2</v>
      </c>
    </row>
    <row r="69" spans="1:16" ht="20.100000000000001" customHeight="1" x14ac:dyDescent="0.25">
      <c r="A69" s="38" t="s">
        <v>182</v>
      </c>
      <c r="B69" s="19">
        <v>706.8599999999999</v>
      </c>
      <c r="C69" s="140">
        <v>641.64000000000021</v>
      </c>
      <c r="D69" s="247">
        <f t="shared" si="78"/>
        <v>5.0033126082968095E-2</v>
      </c>
      <c r="E69" s="215">
        <f t="shared" si="79"/>
        <v>5.8162080433795393E-2</v>
      </c>
      <c r="F69" s="52">
        <f t="shared" si="80"/>
        <v>-9.2267209914268303E-2</v>
      </c>
      <c r="H69" s="19">
        <v>435.87299999999993</v>
      </c>
      <c r="I69" s="140">
        <v>331.267</v>
      </c>
      <c r="J69" s="214">
        <f t="shared" si="81"/>
        <v>5.2501630614478156E-2</v>
      </c>
      <c r="K69" s="215">
        <f t="shared" si="82"/>
        <v>4.5481305499790903E-2</v>
      </c>
      <c r="L69" s="52">
        <f t="shared" si="83"/>
        <v>-0.23999192425316537</v>
      </c>
      <c r="N69" s="40">
        <f t="shared" si="99"/>
        <v>6.1663271369153714</v>
      </c>
      <c r="O69" s="143">
        <f t="shared" si="100"/>
        <v>5.1628171560376508</v>
      </c>
      <c r="P69" s="52">
        <f t="shared" si="101"/>
        <v>-0.16274030854933103</v>
      </c>
    </row>
    <row r="70" spans="1:16" ht="20.100000000000001" customHeight="1" x14ac:dyDescent="0.25">
      <c r="A70" s="38" t="s">
        <v>208</v>
      </c>
      <c r="B70" s="19">
        <v>287.45999999999998</v>
      </c>
      <c r="C70" s="140">
        <v>544.23</v>
      </c>
      <c r="D70" s="247">
        <f t="shared" si="78"/>
        <v>2.0347059423096524E-2</v>
      </c>
      <c r="E70" s="215">
        <f t="shared" si="79"/>
        <v>4.9332256459205248E-2</v>
      </c>
      <c r="F70" s="52">
        <f t="shared" si="80"/>
        <v>0.89323731997495326</v>
      </c>
      <c r="H70" s="19">
        <v>89.156999999999996</v>
      </c>
      <c r="I70" s="140">
        <v>179.501</v>
      </c>
      <c r="J70" s="214">
        <f t="shared" si="81"/>
        <v>1.0739109512851288E-2</v>
      </c>
      <c r="K70" s="215">
        <f t="shared" si="82"/>
        <v>2.4644591276879277E-2</v>
      </c>
      <c r="L70" s="52">
        <f t="shared" si="83"/>
        <v>1.0133135928754895</v>
      </c>
      <c r="N70" s="40">
        <f t="shared" ref="N70:N71" si="102">(H70/B70)*10</f>
        <v>3.1015445627217701</v>
      </c>
      <c r="O70" s="143">
        <f t="shared" ref="O70:O71" si="103">(I70/C70)*10</f>
        <v>3.2982562519522993</v>
      </c>
      <c r="P70" s="52">
        <f t="shared" ref="P70:P71" si="104">(O70-N70)/N70</f>
        <v>6.3423782974088308E-2</v>
      </c>
    </row>
    <row r="71" spans="1:16" ht="20.100000000000001" customHeight="1" x14ac:dyDescent="0.25">
      <c r="A71" s="38" t="s">
        <v>176</v>
      </c>
      <c r="B71" s="19">
        <v>115.84</v>
      </c>
      <c r="C71" s="140">
        <v>424.01</v>
      </c>
      <c r="D71" s="247">
        <f t="shared" si="78"/>
        <v>8.1994133568896611E-3</v>
      </c>
      <c r="E71" s="215">
        <f t="shared" si="79"/>
        <v>3.8434797900276756E-2</v>
      </c>
      <c r="F71" s="52">
        <f t="shared" si="80"/>
        <v>2.6603073204419885</v>
      </c>
      <c r="H71" s="19">
        <v>45.57</v>
      </c>
      <c r="I71" s="140">
        <v>164.25399999999999</v>
      </c>
      <c r="J71" s="214">
        <f t="shared" si="81"/>
        <v>5.4889825869043731E-3</v>
      </c>
      <c r="K71" s="215">
        <f t="shared" si="82"/>
        <v>2.2551254286006919E-2</v>
      </c>
      <c r="L71" s="52">
        <f t="shared" si="83"/>
        <v>2.6044327408382708</v>
      </c>
      <c r="N71" s="40">
        <f t="shared" si="102"/>
        <v>3.933874309392265</v>
      </c>
      <c r="O71" s="143">
        <f t="shared" si="103"/>
        <v>3.8738237305723922</v>
      </c>
      <c r="P71" s="52">
        <f t="shared" si="104"/>
        <v>-1.5264996819166276E-2</v>
      </c>
    </row>
    <row r="72" spans="1:16" ht="20.100000000000001" customHeight="1" x14ac:dyDescent="0.25">
      <c r="A72" s="38" t="s">
        <v>179</v>
      </c>
      <c r="B72" s="19">
        <v>252.05999999999997</v>
      </c>
      <c r="C72" s="140">
        <v>209.29</v>
      </c>
      <c r="D72" s="247">
        <f t="shared" si="78"/>
        <v>1.7841368531919952E-2</v>
      </c>
      <c r="E72" s="215">
        <f t="shared" si="79"/>
        <v>1.8971295140560181E-2</v>
      </c>
      <c r="F72" s="52">
        <f t="shared" si="80"/>
        <v>-0.169681821788463</v>
      </c>
      <c r="H72" s="19">
        <v>67.518999999999991</v>
      </c>
      <c r="I72" s="140">
        <v>132.196</v>
      </c>
      <c r="J72" s="214">
        <f t="shared" si="81"/>
        <v>8.1327762845116603E-3</v>
      </c>
      <c r="K72" s="215">
        <f t="shared" si="82"/>
        <v>1.8149850911350535E-2</v>
      </c>
      <c r="L72" s="52">
        <f t="shared" si="83"/>
        <v>0.95790814437417637</v>
      </c>
      <c r="N72" s="40">
        <f t="shared" ref="N72" si="105">(H72/B72)*10</f>
        <v>2.6786876140601446</v>
      </c>
      <c r="O72" s="143">
        <f t="shared" ref="O72" si="106">(I72/C72)*10</f>
        <v>6.3164030770700936</v>
      </c>
      <c r="P72" s="52">
        <f t="shared" ref="P72" si="107">(O72-N72)/N72</f>
        <v>1.358021534096014</v>
      </c>
    </row>
    <row r="73" spans="1:16" ht="20.100000000000001" customHeight="1" x14ac:dyDescent="0.25">
      <c r="A73" s="38" t="s">
        <v>175</v>
      </c>
      <c r="B73" s="19">
        <v>297.74</v>
      </c>
      <c r="C73" s="140">
        <v>177.61</v>
      </c>
      <c r="D73" s="247">
        <f t="shared" si="78"/>
        <v>2.1074700732737633E-2</v>
      </c>
      <c r="E73" s="215">
        <f t="shared" si="79"/>
        <v>1.6099630798962653E-2</v>
      </c>
      <c r="F73" s="52">
        <f t="shared" si="80"/>
        <v>-0.40347282864243966</v>
      </c>
      <c r="H73" s="19">
        <v>205.40400000000002</v>
      </c>
      <c r="I73" s="140">
        <v>125.99199999999999</v>
      </c>
      <c r="J73" s="214">
        <f t="shared" si="81"/>
        <v>2.4741254757088129E-2</v>
      </c>
      <c r="K73" s="215">
        <f t="shared" si="82"/>
        <v>1.7298072680133111E-2</v>
      </c>
      <c r="L73" s="52">
        <f t="shared" si="83"/>
        <v>-0.38661369788319616</v>
      </c>
      <c r="N73" s="40">
        <f t="shared" ref="N73" si="108">(H73/B73)*10</f>
        <v>6.8987707395714395</v>
      </c>
      <c r="O73" s="143">
        <f t="shared" ref="O73" si="109">(I73/C73)*10</f>
        <v>7.0937447215809915</v>
      </c>
      <c r="P73" s="52">
        <f t="shared" ref="P73" si="110">(O73-N73)/N73</f>
        <v>2.826213384526299E-2</v>
      </c>
    </row>
    <row r="74" spans="1:16" ht="20.100000000000001" customHeight="1" x14ac:dyDescent="0.25">
      <c r="A74" s="38" t="s">
        <v>184</v>
      </c>
      <c r="B74" s="19">
        <v>129</v>
      </c>
      <c r="C74" s="140">
        <v>138.38000000000002</v>
      </c>
      <c r="D74" s="247">
        <f t="shared" si="78"/>
        <v>9.1309074847959783E-3</v>
      </c>
      <c r="E74" s="215">
        <f t="shared" si="79"/>
        <v>1.2543589381005868E-2</v>
      </c>
      <c r="F74" s="52">
        <f t="shared" si="80"/>
        <v>7.2713178294573827E-2</v>
      </c>
      <c r="H74" s="19">
        <v>94.653999999999996</v>
      </c>
      <c r="I74" s="140">
        <v>84.518999999999991</v>
      </c>
      <c r="J74" s="214">
        <f t="shared" si="81"/>
        <v>1.1401232341032401E-2</v>
      </c>
      <c r="K74" s="215">
        <f t="shared" si="82"/>
        <v>1.1604036802750732E-2</v>
      </c>
      <c r="L74" s="52">
        <f t="shared" si="83"/>
        <v>-0.10707418598263153</v>
      </c>
      <c r="N74" s="40">
        <f t="shared" ref="N74:N75" si="111">(H74/B74)*10</f>
        <v>7.3375193798449612</v>
      </c>
      <c r="O74" s="143">
        <f t="shared" ref="O74:O75" si="112">(I74/C74)*10</f>
        <v>6.1077467842173707</v>
      </c>
      <c r="P74" s="52">
        <f t="shared" ref="P74:P75" si="113">(O74-N74)/N74</f>
        <v>-0.16760059251163095</v>
      </c>
    </row>
    <row r="75" spans="1:16" ht="20.100000000000001" customHeight="1" x14ac:dyDescent="0.25">
      <c r="A75" s="38" t="s">
        <v>224</v>
      </c>
      <c r="B75" s="19">
        <v>85.32</v>
      </c>
      <c r="C75" s="140">
        <v>162.88000000000002</v>
      </c>
      <c r="D75" s="247">
        <f t="shared" si="78"/>
        <v>6.0391397411069213E-3</v>
      </c>
      <c r="E75" s="215">
        <f t="shared" si="79"/>
        <v>1.4764415655284259E-2</v>
      </c>
      <c r="F75" s="52">
        <f t="shared" si="80"/>
        <v>0.90904828879512467</v>
      </c>
      <c r="H75" s="19">
        <v>39.246000000000002</v>
      </c>
      <c r="I75" s="140">
        <v>75.452000000000012</v>
      </c>
      <c r="J75" s="214">
        <f t="shared" si="81"/>
        <v>4.7272462279053995E-3</v>
      </c>
      <c r="K75" s="215">
        <f t="shared" si="82"/>
        <v>1.0359182962897675E-2</v>
      </c>
      <c r="L75" s="52">
        <f t="shared" ref="L75:L82" si="114">(I75-H75)/H75</f>
        <v>0.92253987667533022</v>
      </c>
      <c r="N75" s="40">
        <f t="shared" si="111"/>
        <v>4.5998593530239109</v>
      </c>
      <c r="O75" s="143">
        <f t="shared" si="112"/>
        <v>4.6323673870333986</v>
      </c>
      <c r="P75" s="52">
        <f t="shared" si="113"/>
        <v>7.0671799971703765E-3</v>
      </c>
    </row>
    <row r="76" spans="1:16" ht="20.100000000000001" customHeight="1" x14ac:dyDescent="0.25">
      <c r="A76" s="38" t="s">
        <v>225</v>
      </c>
      <c r="B76" s="19">
        <v>121.53</v>
      </c>
      <c r="C76" s="140">
        <v>198.31</v>
      </c>
      <c r="D76" s="247">
        <f t="shared" si="78"/>
        <v>8.6021642374205839E-3</v>
      </c>
      <c r="E76" s="215">
        <f t="shared" si="79"/>
        <v>1.7976002385801947E-2</v>
      </c>
      <c r="F76" s="52">
        <f t="shared" si="80"/>
        <v>0.63177816177075619</v>
      </c>
      <c r="H76" s="19">
        <v>40.446999999999996</v>
      </c>
      <c r="I76" s="140">
        <v>66.064000000000007</v>
      </c>
      <c r="J76" s="214">
        <f t="shared" si="81"/>
        <v>4.8719086831801881E-3</v>
      </c>
      <c r="K76" s="215">
        <f t="shared" si="82"/>
        <v>9.0702574253945806E-3</v>
      </c>
      <c r="L76" s="52">
        <f t="shared" si="114"/>
        <v>0.63334734343709087</v>
      </c>
      <c r="N76" s="40">
        <f t="shared" ref="N76:N82" si="115">(H76/B76)*10</f>
        <v>3.3281494281247426</v>
      </c>
      <c r="O76" s="143">
        <f t="shared" ref="O76:O82" si="116">(I76/C76)*10</f>
        <v>3.331349906711714</v>
      </c>
      <c r="P76" s="52">
        <f t="shared" ref="P76:P82" si="117">(O76-N76)/N76</f>
        <v>9.6163908985745234E-4</v>
      </c>
    </row>
    <row r="77" spans="1:16" ht="20.100000000000001" customHeight="1" x14ac:dyDescent="0.25">
      <c r="A77" s="38" t="s">
        <v>196</v>
      </c>
      <c r="B77" s="19">
        <v>113.57999999999998</v>
      </c>
      <c r="C77" s="140">
        <v>221.63000000000002</v>
      </c>
      <c r="D77" s="247">
        <f t="shared" si="78"/>
        <v>8.0394455203343183E-3</v>
      </c>
      <c r="E77" s="215">
        <f t="shared" si="79"/>
        <v>2.008986641503346E-2</v>
      </c>
      <c r="F77" s="52">
        <f t="shared" si="80"/>
        <v>0.95131185067793678</v>
      </c>
      <c r="H77" s="19">
        <v>30.831</v>
      </c>
      <c r="I77" s="140">
        <v>65.158999999999992</v>
      </c>
      <c r="J77" s="214">
        <f t="shared" si="81"/>
        <v>3.7136454276245059E-3</v>
      </c>
      <c r="K77" s="215">
        <f t="shared" si="82"/>
        <v>8.9460054429233073E-3</v>
      </c>
      <c r="L77" s="52">
        <f t="shared" si="114"/>
        <v>1.1134247997145728</v>
      </c>
      <c r="N77" s="40">
        <f t="shared" si="115"/>
        <v>2.7144743792921293</v>
      </c>
      <c r="O77" s="143">
        <f t="shared" si="116"/>
        <v>2.9399900735459994</v>
      </c>
      <c r="P77" s="52">
        <f t="shared" si="117"/>
        <v>8.307895479664805E-2</v>
      </c>
    </row>
    <row r="78" spans="1:16" ht="20.100000000000001" customHeight="1" x14ac:dyDescent="0.25">
      <c r="A78" s="38" t="s">
        <v>199</v>
      </c>
      <c r="B78" s="19">
        <v>341.08000000000015</v>
      </c>
      <c r="C78" s="140">
        <v>156.84000000000006</v>
      </c>
      <c r="D78" s="247">
        <f t="shared" si="78"/>
        <v>2.4142402518714835E-2</v>
      </c>
      <c r="E78" s="215">
        <f t="shared" si="79"/>
        <v>1.4216913994196854E-2</v>
      </c>
      <c r="F78" s="52">
        <f t="shared" si="80"/>
        <v>-0.54016652984637037</v>
      </c>
      <c r="H78" s="19">
        <v>104.85200000000003</v>
      </c>
      <c r="I78" s="140">
        <v>62.115000000000009</v>
      </c>
      <c r="J78" s="214">
        <f t="shared" si="81"/>
        <v>1.2629598468336571E-2</v>
      </c>
      <c r="K78" s="215">
        <f t="shared" si="82"/>
        <v>8.5280794377934187E-3</v>
      </c>
      <c r="L78" s="52">
        <f t="shared" si="114"/>
        <v>-0.40759356044710648</v>
      </c>
      <c r="N78" s="40">
        <f t="shared" ref="N78:N79" si="118">(H78/B78)*10</f>
        <v>3.0741175090887762</v>
      </c>
      <c r="O78" s="143">
        <f t="shared" ref="O78:O79" si="119">(I78/C78)*10</f>
        <v>3.9604055087987748</v>
      </c>
      <c r="P78" s="52">
        <f t="shared" ref="P78:P79" si="120">(O78-N78)/N78</f>
        <v>0.288306480506892</v>
      </c>
    </row>
    <row r="79" spans="1:16" ht="20.100000000000001" customHeight="1" x14ac:dyDescent="0.25">
      <c r="A79" s="38" t="s">
        <v>200</v>
      </c>
      <c r="B79" s="19">
        <v>310.36</v>
      </c>
      <c r="C79" s="140">
        <v>307.11</v>
      </c>
      <c r="D79" s="247">
        <f t="shared" si="78"/>
        <v>2.1967972457219223E-2</v>
      </c>
      <c r="E79" s="215">
        <f t="shared" si="79"/>
        <v>2.7838283963005576E-2</v>
      </c>
      <c r="F79" s="52">
        <f t="shared" si="80"/>
        <v>-1.0471710271942261E-2</v>
      </c>
      <c r="H79" s="19">
        <v>56.298999999999985</v>
      </c>
      <c r="I79" s="140">
        <v>58.004000000000005</v>
      </c>
      <c r="J79" s="214">
        <f t="shared" si="81"/>
        <v>6.7813085508038017E-3</v>
      </c>
      <c r="K79" s="215">
        <f t="shared" si="82"/>
        <v>7.9636596588548575E-3</v>
      </c>
      <c r="L79" s="52">
        <f t="shared" si="114"/>
        <v>3.0284729746532266E-2</v>
      </c>
      <c r="N79" s="40">
        <f t="shared" si="118"/>
        <v>1.8139902049233143</v>
      </c>
      <c r="O79" s="143">
        <f t="shared" si="119"/>
        <v>1.8887043730259516</v>
      </c>
      <c r="P79" s="52">
        <f t="shared" si="120"/>
        <v>4.1187746163048232E-2</v>
      </c>
    </row>
    <row r="80" spans="1:16" ht="20.100000000000001" customHeight="1" x14ac:dyDescent="0.25">
      <c r="A80" s="38" t="s">
        <v>180</v>
      </c>
      <c r="B80" s="19">
        <v>35.009999999999991</v>
      </c>
      <c r="C80" s="140">
        <v>92.1</v>
      </c>
      <c r="D80" s="247">
        <f t="shared" si="78"/>
        <v>2.4780858220364893E-3</v>
      </c>
      <c r="E80" s="215">
        <f t="shared" si="79"/>
        <v>8.348493871879175E-3</v>
      </c>
      <c r="F80" s="52">
        <f t="shared" si="80"/>
        <v>1.6306769494430169</v>
      </c>
      <c r="H80" s="19">
        <v>20.113</v>
      </c>
      <c r="I80" s="140">
        <v>51.747999999999998</v>
      </c>
      <c r="J80" s="214">
        <f t="shared" si="81"/>
        <v>2.4226444320914562E-3</v>
      </c>
      <c r="K80" s="215">
        <f t="shared" si="82"/>
        <v>7.1047420872081424E-3</v>
      </c>
      <c r="L80" s="52">
        <f t="shared" si="114"/>
        <v>1.5728633222294037</v>
      </c>
      <c r="N80" s="40">
        <f t="shared" si="115"/>
        <v>5.744930019994289</v>
      </c>
      <c r="O80" s="143">
        <f t="shared" si="116"/>
        <v>5.6186753528773075</v>
      </c>
      <c r="P80" s="52">
        <f t="shared" si="117"/>
        <v>-2.1976711061331089E-2</v>
      </c>
    </row>
    <row r="81" spans="1:16" ht="20.100000000000001" customHeight="1" x14ac:dyDescent="0.25">
      <c r="A81" s="38" t="s">
        <v>226</v>
      </c>
      <c r="B81" s="19">
        <v>10.639999999999999</v>
      </c>
      <c r="C81" s="140">
        <v>12.459999999999999</v>
      </c>
      <c r="D81" s="247">
        <f t="shared" si="78"/>
        <v>7.531229119242573E-4</v>
      </c>
      <c r="E81" s="215">
        <f t="shared" si="79"/>
        <v>1.1294487909187243E-3</v>
      </c>
      <c r="F81" s="52">
        <f t="shared" si="80"/>
        <v>0.17105263157894743</v>
      </c>
      <c r="H81" s="19">
        <v>42.981999999999992</v>
      </c>
      <c r="I81" s="140">
        <v>45.441999999999993</v>
      </c>
      <c r="J81" s="214">
        <f t="shared" si="81"/>
        <v>5.1772536657960005E-3</v>
      </c>
      <c r="K81" s="215">
        <f t="shared" si="82"/>
        <v>6.2389597651486507E-3</v>
      </c>
      <c r="L81" s="52">
        <f t="shared" si="114"/>
        <v>5.7233260434600558E-2</v>
      </c>
      <c r="N81" s="40">
        <f t="shared" si="115"/>
        <v>40.396616541353382</v>
      </c>
      <c r="O81" s="143">
        <f t="shared" si="116"/>
        <v>36.47030497592295</v>
      </c>
      <c r="P81" s="52">
        <f t="shared" si="117"/>
        <v>-9.7194069741240036E-2</v>
      </c>
    </row>
    <row r="82" spans="1:16" ht="20.100000000000001" customHeight="1" x14ac:dyDescent="0.25">
      <c r="A82" s="38" t="s">
        <v>201</v>
      </c>
      <c r="B82" s="19">
        <v>69.16</v>
      </c>
      <c r="C82" s="140">
        <v>20.720000000000002</v>
      </c>
      <c r="D82" s="247">
        <f t="shared" si="78"/>
        <v>4.8952989275076733E-3</v>
      </c>
      <c r="E82" s="215">
        <f t="shared" si="79"/>
        <v>1.8781845062468678E-3</v>
      </c>
      <c r="F82" s="52">
        <f t="shared" si="80"/>
        <v>-0.70040485829959509</v>
      </c>
      <c r="H82" s="19">
        <v>225.38599999999997</v>
      </c>
      <c r="I82" s="140">
        <v>36.599000000000004</v>
      </c>
      <c r="J82" s="214">
        <f t="shared" si="81"/>
        <v>2.7148120020452686E-2</v>
      </c>
      <c r="K82" s="215">
        <f t="shared" si="82"/>
        <v>5.0248600071448333E-3</v>
      </c>
      <c r="L82" s="52">
        <f t="shared" si="114"/>
        <v>-0.83761635594047545</v>
      </c>
      <c r="N82" s="40">
        <f t="shared" si="115"/>
        <v>32.589068825910928</v>
      </c>
      <c r="O82" s="143">
        <f t="shared" si="116"/>
        <v>17.663610038610038</v>
      </c>
      <c r="P82" s="52">
        <f t="shared" si="117"/>
        <v>-0.4579897286121275</v>
      </c>
    </row>
    <row r="83" spans="1:16" ht="20.100000000000001" customHeight="1" thickBot="1" x14ac:dyDescent="0.3">
      <c r="A83" s="8" t="s">
        <v>17</v>
      </c>
      <c r="B83" s="19">
        <f>B84-SUM(B62:B82)</f>
        <v>2308.7199999999993</v>
      </c>
      <c r="C83" s="142">
        <f>C84-SUM(C62:C82)</f>
        <v>680.49999999999818</v>
      </c>
      <c r="D83" s="247">
        <f t="shared" si="78"/>
        <v>0.16341634673099353</v>
      </c>
      <c r="E83" s="215">
        <f t="shared" si="79"/>
        <v>6.1684582842711874E-2</v>
      </c>
      <c r="F83" s="52">
        <f t="shared" si="80"/>
        <v>-0.70524792958869054</v>
      </c>
      <c r="H83" s="19">
        <f>H84-SUM(H62:H82)</f>
        <v>857.91800000000148</v>
      </c>
      <c r="I83" s="142">
        <f>I84-SUM(I62:I82)</f>
        <v>325.05299999999897</v>
      </c>
      <c r="J83" s="214">
        <f t="shared" si="81"/>
        <v>0.10333765554074686</v>
      </c>
      <c r="K83" s="215">
        <f t="shared" si="82"/>
        <v>4.4628154318490786E-2</v>
      </c>
      <c r="L83" s="52">
        <f t="shared" ref="L83" si="121">(I83-H83)/H83</f>
        <v>-0.62111413911353019</v>
      </c>
      <c r="N83" s="40">
        <f t="shared" ref="N83:O84" si="122">(H83/B83)*10</f>
        <v>3.7159898125368245</v>
      </c>
      <c r="O83" s="143">
        <f t="shared" ref="O83" si="123">(I83/C83)*10</f>
        <v>4.7766789125642886</v>
      </c>
      <c r="P83" s="52">
        <f t="shared" ref="P83" si="124">(O83-N83)/N83</f>
        <v>0.28543918404968793</v>
      </c>
    </row>
    <row r="84" spans="1:16" ht="26.25" customHeight="1" thickBot="1" x14ac:dyDescent="0.3">
      <c r="A84" s="12" t="s">
        <v>18</v>
      </c>
      <c r="B84" s="17">
        <v>14127.839999999998</v>
      </c>
      <c r="C84" s="145">
        <v>11031.929999999997</v>
      </c>
      <c r="D84" s="243">
        <f>SUM(D62:D83)</f>
        <v>1</v>
      </c>
      <c r="E84" s="244">
        <f>SUM(E62:E83)</f>
        <v>1.0000000000000002</v>
      </c>
      <c r="F84" s="57">
        <f>(C84-B84)/B84</f>
        <v>-0.21913540923453281</v>
      </c>
      <c r="G84" s="1"/>
      <c r="H84" s="17">
        <v>8302.0850000000009</v>
      </c>
      <c r="I84" s="145">
        <v>7283.5859999999993</v>
      </c>
      <c r="J84" s="255">
        <f t="shared" si="81"/>
        <v>1</v>
      </c>
      <c r="K84" s="244">
        <f t="shared" si="82"/>
        <v>1</v>
      </c>
      <c r="L84" s="57">
        <f>(I84-H84)/H84</f>
        <v>-0.12267990510817481</v>
      </c>
      <c r="M84" s="1"/>
      <c r="N84" s="37">
        <f t="shared" si="122"/>
        <v>5.8764007803032889</v>
      </c>
      <c r="O84" s="150">
        <f t="shared" si="122"/>
        <v>6.6022772080678553</v>
      </c>
      <c r="P84" s="57">
        <f>(O84-N84)/N84</f>
        <v>0.12352398260472339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3:E72 J62:K73 D22:E25 D21:E21 D27:E28 D26:E26 D29:E29 J22:K25 J21:K21 J27:K28 J26:K26 J29:K29 D10:E12 D9:E9 J10:K12 J9:K9 J8:K8 E62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L39:L56 P39:P56 F39:F56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141</v>
      </c>
    </row>
    <row r="2" spans="1:18" ht="15.75" thickBot="1" x14ac:dyDescent="0.3"/>
    <row r="3" spans="1:18" x14ac:dyDescent="0.25">
      <c r="A3" s="327" t="s">
        <v>16</v>
      </c>
      <c r="B3" s="320"/>
      <c r="C3" s="320"/>
      <c r="D3" s="342" t="s">
        <v>1</v>
      </c>
      <c r="E3" s="340"/>
      <c r="F3" s="342" t="s">
        <v>104</v>
      </c>
      <c r="G3" s="340"/>
      <c r="H3" s="130" t="s">
        <v>0</v>
      </c>
      <c r="J3" s="344" t="s">
        <v>19</v>
      </c>
      <c r="K3" s="340"/>
      <c r="L3" s="338" t="s">
        <v>104</v>
      </c>
      <c r="M3" s="339"/>
      <c r="N3" s="130" t="s">
        <v>0</v>
      </c>
      <c r="P3" s="350" t="s">
        <v>22</v>
      </c>
      <c r="Q3" s="340"/>
      <c r="R3" s="130" t="s">
        <v>0</v>
      </c>
    </row>
    <row r="4" spans="1:18" x14ac:dyDescent="0.25">
      <c r="A4" s="341"/>
      <c r="B4" s="321"/>
      <c r="C4" s="321"/>
      <c r="D4" s="345" t="s">
        <v>158</v>
      </c>
      <c r="E4" s="347"/>
      <c r="F4" s="345" t="str">
        <f>D4</f>
        <v>jan-dez</v>
      </c>
      <c r="G4" s="347"/>
      <c r="H4" s="131" t="s">
        <v>150</v>
      </c>
      <c r="J4" s="348" t="str">
        <f>D4</f>
        <v>jan-dez</v>
      </c>
      <c r="K4" s="347"/>
      <c r="L4" s="349" t="str">
        <f>D4</f>
        <v>jan-dez</v>
      </c>
      <c r="M4" s="337"/>
      <c r="N4" s="131" t="str">
        <f>H4</f>
        <v>2023/2022</v>
      </c>
      <c r="P4" s="348" t="str">
        <f>D4</f>
        <v>jan-dez</v>
      </c>
      <c r="Q4" s="346"/>
      <c r="R4" s="131" t="str">
        <f>N4</f>
        <v>2023/2022</v>
      </c>
    </row>
    <row r="5" spans="1:18" ht="19.5" customHeight="1" thickBot="1" x14ac:dyDescent="0.3">
      <c r="A5" s="328"/>
      <c r="B5" s="351"/>
      <c r="C5" s="351"/>
      <c r="D5" s="99">
        <v>2022</v>
      </c>
      <c r="E5" s="160">
        <v>2023</v>
      </c>
      <c r="F5" s="99">
        <f>D5</f>
        <v>2022</v>
      </c>
      <c r="G5" s="134">
        <f>E5</f>
        <v>2023</v>
      </c>
      <c r="H5" s="166" t="s">
        <v>1</v>
      </c>
      <c r="J5" s="25">
        <f>D5</f>
        <v>2022</v>
      </c>
      <c r="K5" s="134">
        <f>E5</f>
        <v>2023</v>
      </c>
      <c r="L5" s="159">
        <f>F5</f>
        <v>2022</v>
      </c>
      <c r="M5" s="144">
        <f>G5</f>
        <v>2023</v>
      </c>
      <c r="N5" s="259">
        <v>1000</v>
      </c>
      <c r="P5" s="25">
        <f>D5</f>
        <v>2022</v>
      </c>
      <c r="Q5" s="134">
        <f>E5</f>
        <v>2023</v>
      </c>
      <c r="R5" s="166"/>
    </row>
    <row r="6" spans="1:18" ht="24" customHeight="1" x14ac:dyDescent="0.25">
      <c r="A6" s="161" t="s">
        <v>20</v>
      </c>
      <c r="B6" s="1"/>
      <c r="C6" s="1"/>
      <c r="D6" s="115">
        <v>442583.70000000013</v>
      </c>
      <c r="E6" s="147">
        <v>412987.60000000003</v>
      </c>
      <c r="F6" s="247">
        <f>D6/D8</f>
        <v>0.74814070215168205</v>
      </c>
      <c r="G6" s="246">
        <f>E6/E8</f>
        <v>0.73654377495796897</v>
      </c>
      <c r="H6" s="165">
        <f>(E6-D6)/D6</f>
        <v>-6.6871192951751465E-2</v>
      </c>
      <c r="I6" s="1"/>
      <c r="J6" s="115">
        <v>196263.87899999999</v>
      </c>
      <c r="K6" s="147">
        <v>189466.826</v>
      </c>
      <c r="L6" s="247">
        <f>J6/J8</f>
        <v>0.61745103168346493</v>
      </c>
      <c r="M6" s="246">
        <f>K6/K8</f>
        <v>0.61625315079622456</v>
      </c>
      <c r="N6" s="165">
        <f>(K6-J6)/J6</f>
        <v>-3.4632215742561499E-2</v>
      </c>
      <c r="P6" s="27">
        <f t="shared" ref="P6:Q8" si="0">(J6/D6)*10</f>
        <v>4.4345031007694127</v>
      </c>
      <c r="Q6" s="152">
        <f t="shared" si="0"/>
        <v>4.5877122218681619</v>
      </c>
      <c r="R6" s="165">
        <f>(Q6-P6)/P6</f>
        <v>3.4549332274041368E-2</v>
      </c>
    </row>
    <row r="7" spans="1:18" ht="24" customHeight="1" thickBot="1" x14ac:dyDescent="0.3">
      <c r="A7" s="161" t="s">
        <v>21</v>
      </c>
      <c r="B7" s="1"/>
      <c r="C7" s="1"/>
      <c r="D7" s="117">
        <v>148994.45999999993</v>
      </c>
      <c r="E7" s="140">
        <v>147722.59</v>
      </c>
      <c r="F7" s="247">
        <f>D7/D8</f>
        <v>0.25185929784831801</v>
      </c>
      <c r="G7" s="215">
        <f>E7/E8</f>
        <v>0.26345622504203103</v>
      </c>
      <c r="H7" s="55">
        <f t="shared" ref="H7:H8" si="1">(E7-D7)/D7</f>
        <v>-8.5363576605461556E-3</v>
      </c>
      <c r="J7" s="196">
        <v>121597.56899999992</v>
      </c>
      <c r="K7" s="142">
        <v>117982.84099999997</v>
      </c>
      <c r="L7" s="247">
        <f>J7/J8</f>
        <v>0.38254896831653501</v>
      </c>
      <c r="M7" s="215">
        <f>K7/K8</f>
        <v>0.3837468492037755</v>
      </c>
      <c r="N7" s="102">
        <f t="shared" ref="N7:N8" si="2">(K7-J7)/J7</f>
        <v>-2.972697587399915E-2</v>
      </c>
      <c r="P7" s="27">
        <f t="shared" si="0"/>
        <v>8.1612141149409148</v>
      </c>
      <c r="Q7" s="152">
        <f t="shared" si="0"/>
        <v>7.986783944148284</v>
      </c>
      <c r="R7" s="102">
        <f t="shared" ref="R7:R8" si="3">(Q7-P7)/P7</f>
        <v>-2.1373066352137194E-2</v>
      </c>
    </row>
    <row r="8" spans="1:18" ht="26.25" customHeight="1" thickBot="1" x14ac:dyDescent="0.3">
      <c r="A8" s="12" t="s">
        <v>12</v>
      </c>
      <c r="B8" s="162"/>
      <c r="C8" s="162"/>
      <c r="D8" s="163">
        <v>591578.16</v>
      </c>
      <c r="E8" s="145">
        <v>560710.19000000006</v>
      </c>
      <c r="F8" s="243">
        <f>SUM(F6:F7)</f>
        <v>1</v>
      </c>
      <c r="G8" s="244">
        <f>SUM(G6:G7)</f>
        <v>1</v>
      </c>
      <c r="H8" s="164">
        <f t="shared" si="1"/>
        <v>-5.2179022295211118E-2</v>
      </c>
      <c r="I8" s="1"/>
      <c r="J8" s="17">
        <v>317861.44799999992</v>
      </c>
      <c r="K8" s="145">
        <v>307449.66699999996</v>
      </c>
      <c r="L8" s="243">
        <f>SUM(L6:L7)</f>
        <v>1</v>
      </c>
      <c r="M8" s="244">
        <f>SUM(M6:M7)</f>
        <v>1</v>
      </c>
      <c r="N8" s="164">
        <f t="shared" si="2"/>
        <v>-3.2755721291497931E-2</v>
      </c>
      <c r="O8" s="1"/>
      <c r="P8" s="29">
        <f t="shared" si="0"/>
        <v>5.373109920082241</v>
      </c>
      <c r="Q8" s="146">
        <f t="shared" si="0"/>
        <v>5.4832188264671977</v>
      </c>
      <c r="R8" s="164">
        <f t="shared" si="3"/>
        <v>2.0492584001198213E-2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topLeftCell="A50" workbookViewId="0">
      <selection activeCell="E94" sqref="E94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140</v>
      </c>
    </row>
    <row r="3" spans="1:16" ht="8.25" customHeight="1" thickBot="1" x14ac:dyDescent="0.3"/>
    <row r="4" spans="1:16" x14ac:dyDescent="0.25">
      <c r="A4" s="354" t="s">
        <v>3</v>
      </c>
      <c r="B4" s="342" t="s">
        <v>1</v>
      </c>
      <c r="C4" s="340"/>
      <c r="D4" s="342" t="s">
        <v>104</v>
      </c>
      <c r="E4" s="340"/>
      <c r="F4" s="130" t="s">
        <v>0</v>
      </c>
      <c r="H4" s="352" t="s">
        <v>19</v>
      </c>
      <c r="I4" s="353"/>
      <c r="J4" s="342" t="s">
        <v>104</v>
      </c>
      <c r="K4" s="343"/>
      <c r="L4" s="130" t="s">
        <v>0</v>
      </c>
      <c r="N4" s="350" t="s">
        <v>22</v>
      </c>
      <c r="O4" s="340"/>
      <c r="P4" s="130" t="s">
        <v>0</v>
      </c>
    </row>
    <row r="5" spans="1:16" x14ac:dyDescent="0.25">
      <c r="A5" s="355"/>
      <c r="B5" s="345" t="s">
        <v>158</v>
      </c>
      <c r="C5" s="347"/>
      <c r="D5" s="345" t="str">
        <f>B5</f>
        <v>jan-dez</v>
      </c>
      <c r="E5" s="347"/>
      <c r="F5" s="131" t="s">
        <v>150</v>
      </c>
      <c r="H5" s="348" t="str">
        <f>B5</f>
        <v>jan-dez</v>
      </c>
      <c r="I5" s="347"/>
      <c r="J5" s="345" t="str">
        <f>B5</f>
        <v>jan-dez</v>
      </c>
      <c r="K5" s="346"/>
      <c r="L5" s="131" t="str">
        <f>F5</f>
        <v>2023/2022</v>
      </c>
      <c r="N5" s="348" t="str">
        <f>B5</f>
        <v>jan-dez</v>
      </c>
      <c r="O5" s="346"/>
      <c r="P5" s="131" t="str">
        <f>F5</f>
        <v>2023/2022</v>
      </c>
    </row>
    <row r="6" spans="1:16" ht="19.5" customHeight="1" thickBot="1" x14ac:dyDescent="0.3">
      <c r="A6" s="356"/>
      <c r="B6" s="99">
        <f>'6'!E6</f>
        <v>2022</v>
      </c>
      <c r="C6" s="134">
        <f>'6'!F6</f>
        <v>2023</v>
      </c>
      <c r="D6" s="99">
        <f>B6</f>
        <v>2022</v>
      </c>
      <c r="E6" s="134">
        <f>C6</f>
        <v>2023</v>
      </c>
      <c r="F6" s="132" t="s">
        <v>1</v>
      </c>
      <c r="H6" s="25">
        <f>B6</f>
        <v>2022</v>
      </c>
      <c r="I6" s="134">
        <f>E6</f>
        <v>2023</v>
      </c>
      <c r="J6" s="99">
        <f>B6</f>
        <v>2022</v>
      </c>
      <c r="K6" s="134">
        <f>C6</f>
        <v>2023</v>
      </c>
      <c r="L6" s="259">
        <v>1000</v>
      </c>
      <c r="N6" s="25">
        <f>B6</f>
        <v>2022</v>
      </c>
      <c r="O6" s="134">
        <f>C6</f>
        <v>2023</v>
      </c>
      <c r="P6" s="132"/>
    </row>
    <row r="7" spans="1:16" ht="20.100000000000001" customHeight="1" x14ac:dyDescent="0.25">
      <c r="A7" s="8" t="s">
        <v>160</v>
      </c>
      <c r="B7" s="39">
        <v>174972.90000000002</v>
      </c>
      <c r="C7" s="147">
        <v>161467.73999999996</v>
      </c>
      <c r="D7" s="247">
        <f>B7/$B$33</f>
        <v>0.29577308939194102</v>
      </c>
      <c r="E7" s="246">
        <f>C7/$C$33</f>
        <v>0.28797004741433346</v>
      </c>
      <c r="F7" s="52">
        <f>(C7-B7)/B7</f>
        <v>-7.7184295396601765E-2</v>
      </c>
      <c r="H7" s="39">
        <v>70509.255000000005</v>
      </c>
      <c r="I7" s="147">
        <v>68819.684999999998</v>
      </c>
      <c r="J7" s="247">
        <f>H7/$H$33</f>
        <v>0.22182386522067307</v>
      </c>
      <c r="K7" s="246">
        <f>I7/$I$33</f>
        <v>0.2238404928895239</v>
      </c>
      <c r="L7" s="52">
        <f>(I7-H7)/H7</f>
        <v>-2.3962386214405568E-2</v>
      </c>
      <c r="N7" s="27">
        <f t="shared" ref="N7:N33" si="0">(H7/B7)*10</f>
        <v>4.029724317308566</v>
      </c>
      <c r="O7" s="151">
        <f t="shared" ref="O7:O33" si="1">(I7/C7)*10</f>
        <v>4.2621321757522592</v>
      </c>
      <c r="P7" s="61">
        <f>(O7-N7)/N7</f>
        <v>5.7673389081592905E-2</v>
      </c>
    </row>
    <row r="8" spans="1:16" ht="20.100000000000001" customHeight="1" x14ac:dyDescent="0.25">
      <c r="A8" s="8" t="s">
        <v>162</v>
      </c>
      <c r="B8" s="19">
        <v>61270.999999999993</v>
      </c>
      <c r="C8" s="140">
        <v>67410.900000000009</v>
      </c>
      <c r="D8" s="247">
        <f t="shared" ref="D8:D32" si="2">B8/$B$33</f>
        <v>0.10357211293939583</v>
      </c>
      <c r="E8" s="215">
        <f t="shared" ref="E8:E32" si="3">C8/$C$33</f>
        <v>0.12022413931874501</v>
      </c>
      <c r="F8" s="52">
        <f t="shared" ref="F8:F33" si="4">(C8-B8)/B8</f>
        <v>0.10020890796624858</v>
      </c>
      <c r="H8" s="19">
        <v>37416.286</v>
      </c>
      <c r="I8" s="140">
        <v>40552.553</v>
      </c>
      <c r="J8" s="247">
        <f t="shared" ref="J8:J32" si="5">H8/$H$33</f>
        <v>0.11771256387153936</v>
      </c>
      <c r="K8" s="215">
        <f t="shared" ref="K8:K32" si="6">I8/$I$33</f>
        <v>0.13189981109981166</v>
      </c>
      <c r="L8" s="52">
        <f t="shared" ref="L8:L33" si="7">(I8-H8)/H8</f>
        <v>8.3820906222493594E-2</v>
      </c>
      <c r="M8" s="1"/>
      <c r="N8" s="27">
        <f t="shared" si="0"/>
        <v>6.1066876662695249</v>
      </c>
      <c r="O8" s="152">
        <f t="shared" si="1"/>
        <v>6.015726388462399</v>
      </c>
      <c r="P8" s="52">
        <f t="shared" ref="P8:P71" si="8">(O8-N8)/N8</f>
        <v>-1.4895354532302873E-2</v>
      </c>
    </row>
    <row r="9" spans="1:16" ht="20.100000000000001" customHeight="1" x14ac:dyDescent="0.25">
      <c r="A9" s="8" t="s">
        <v>164</v>
      </c>
      <c r="B9" s="19">
        <v>84245.32</v>
      </c>
      <c r="C9" s="140">
        <v>78905.420000000013</v>
      </c>
      <c r="D9" s="247">
        <f t="shared" si="2"/>
        <v>0.14240775893417024</v>
      </c>
      <c r="E9" s="215">
        <f t="shared" si="3"/>
        <v>0.14072406995135933</v>
      </c>
      <c r="F9" s="52">
        <f t="shared" si="4"/>
        <v>-6.3385123351659106E-2</v>
      </c>
      <c r="H9" s="19">
        <v>35617.729999999996</v>
      </c>
      <c r="I9" s="140">
        <v>35443.853999999999</v>
      </c>
      <c r="J9" s="247">
        <f t="shared" si="5"/>
        <v>0.11205426208213834</v>
      </c>
      <c r="K9" s="215">
        <f t="shared" si="6"/>
        <v>0.115283435971326</v>
      </c>
      <c r="L9" s="52">
        <f t="shared" si="7"/>
        <v>-4.8817260392505805E-3</v>
      </c>
      <c r="N9" s="27">
        <f t="shared" si="0"/>
        <v>4.2278585920262381</v>
      </c>
      <c r="O9" s="152">
        <f t="shared" si="1"/>
        <v>4.4919416182056944</v>
      </c>
      <c r="P9" s="52">
        <f t="shared" si="8"/>
        <v>6.2462596709719216E-2</v>
      </c>
    </row>
    <row r="10" spans="1:16" ht="20.100000000000001" customHeight="1" x14ac:dyDescent="0.25">
      <c r="A10" s="8" t="s">
        <v>161</v>
      </c>
      <c r="B10" s="19">
        <v>34991.020000000004</v>
      </c>
      <c r="C10" s="140">
        <v>30866.730000000003</v>
      </c>
      <c r="D10" s="247">
        <f t="shared" si="2"/>
        <v>5.9148600076784436E-2</v>
      </c>
      <c r="E10" s="215">
        <f t="shared" si="3"/>
        <v>5.5049347328608375E-2</v>
      </c>
      <c r="F10" s="52">
        <f t="shared" si="4"/>
        <v>-0.11786709847269386</v>
      </c>
      <c r="H10" s="19">
        <v>37120.154000000002</v>
      </c>
      <c r="I10" s="140">
        <v>33466.156000000003</v>
      </c>
      <c r="J10" s="247">
        <f t="shared" si="5"/>
        <v>0.11678092525394898</v>
      </c>
      <c r="K10" s="215">
        <f t="shared" si="6"/>
        <v>0.10885084484414159</v>
      </c>
      <c r="L10" s="52">
        <f t="shared" si="7"/>
        <v>-9.8437037734272315E-2</v>
      </c>
      <c r="N10" s="27">
        <f t="shared" si="0"/>
        <v>10.60848011861329</v>
      </c>
      <c r="O10" s="152">
        <f t="shared" si="1"/>
        <v>10.842144924324668</v>
      </c>
      <c r="P10" s="52">
        <f t="shared" si="8"/>
        <v>2.2026228366247975E-2</v>
      </c>
    </row>
    <row r="11" spans="1:16" ht="20.100000000000001" customHeight="1" x14ac:dyDescent="0.25">
      <c r="A11" s="8" t="s">
        <v>168</v>
      </c>
      <c r="B11" s="19">
        <v>78641.149999999994</v>
      </c>
      <c r="C11" s="140">
        <v>69118.91</v>
      </c>
      <c r="D11" s="247">
        <f t="shared" si="2"/>
        <v>0.13293450522243752</v>
      </c>
      <c r="E11" s="215">
        <f t="shared" si="3"/>
        <v>0.12327029405333258</v>
      </c>
      <c r="F11" s="52">
        <f t="shared" si="4"/>
        <v>-0.12108469929547051</v>
      </c>
      <c r="H11" s="19">
        <v>31480.960000000003</v>
      </c>
      <c r="I11" s="140">
        <v>29039.826999999997</v>
      </c>
      <c r="J11" s="247">
        <f t="shared" si="5"/>
        <v>9.9039881049053785E-2</v>
      </c>
      <c r="K11" s="215">
        <f t="shared" si="6"/>
        <v>9.4453922436676427E-2</v>
      </c>
      <c r="L11" s="52">
        <f t="shared" si="7"/>
        <v>-7.7543156244282416E-2</v>
      </c>
      <c r="N11" s="27">
        <f t="shared" si="0"/>
        <v>4.0031154173101493</v>
      </c>
      <c r="O11" s="152">
        <f t="shared" si="1"/>
        <v>4.2014301151450448</v>
      </c>
      <c r="P11" s="52">
        <f t="shared" si="8"/>
        <v>4.954008994528341E-2</v>
      </c>
    </row>
    <row r="12" spans="1:16" ht="20.100000000000001" customHeight="1" x14ac:dyDescent="0.25">
      <c r="A12" s="8" t="s">
        <v>165</v>
      </c>
      <c r="B12" s="19">
        <v>35930.960000000006</v>
      </c>
      <c r="C12" s="140">
        <v>39762.019999999997</v>
      </c>
      <c r="D12" s="247">
        <f t="shared" si="2"/>
        <v>6.0737468739549133E-2</v>
      </c>
      <c r="E12" s="215">
        <f t="shared" si="3"/>
        <v>7.0913674673898794E-2</v>
      </c>
      <c r="F12" s="52">
        <f t="shared" si="4"/>
        <v>0.10662281219316126</v>
      </c>
      <c r="H12" s="19">
        <v>16812.774999999998</v>
      </c>
      <c r="I12" s="140">
        <v>17470.032999999999</v>
      </c>
      <c r="J12" s="247">
        <f t="shared" si="5"/>
        <v>5.2893407192935185E-2</v>
      </c>
      <c r="K12" s="215">
        <f t="shared" si="6"/>
        <v>5.6822416398974333E-2</v>
      </c>
      <c r="L12" s="52">
        <f t="shared" si="7"/>
        <v>3.9092773203709782E-2</v>
      </c>
      <c r="N12" s="27">
        <f t="shared" si="0"/>
        <v>4.6791889223110079</v>
      </c>
      <c r="O12" s="152">
        <f t="shared" si="1"/>
        <v>4.3936482603248024</v>
      </c>
      <c r="P12" s="52">
        <f t="shared" si="8"/>
        <v>-6.1023537781240013E-2</v>
      </c>
    </row>
    <row r="13" spans="1:16" ht="20.100000000000001" customHeight="1" x14ac:dyDescent="0.25">
      <c r="A13" s="8" t="s">
        <v>172</v>
      </c>
      <c r="B13" s="19">
        <v>20489.72</v>
      </c>
      <c r="C13" s="140">
        <v>19295.79</v>
      </c>
      <c r="D13" s="247">
        <f t="shared" si="2"/>
        <v>3.4635693785585314E-2</v>
      </c>
      <c r="E13" s="215">
        <f t="shared" si="3"/>
        <v>3.4413125254598984E-2</v>
      </c>
      <c r="F13" s="52">
        <f t="shared" si="4"/>
        <v>-5.8269707931587165E-2</v>
      </c>
      <c r="H13" s="19">
        <v>16638.631000000001</v>
      </c>
      <c r="I13" s="140">
        <v>15028.531000000001</v>
      </c>
      <c r="J13" s="247">
        <f t="shared" si="5"/>
        <v>5.2345545849272028E-2</v>
      </c>
      <c r="K13" s="215">
        <f t="shared" si="6"/>
        <v>4.8881272653972331E-2</v>
      </c>
      <c r="L13" s="52">
        <f t="shared" si="7"/>
        <v>-9.6768778633290212E-2</v>
      </c>
      <c r="N13" s="27">
        <f t="shared" si="0"/>
        <v>8.1204774882233632</v>
      </c>
      <c r="O13" s="152">
        <f t="shared" si="1"/>
        <v>7.7885025697315324</v>
      </c>
      <c r="P13" s="52">
        <f t="shared" si="8"/>
        <v>-4.0881206674518084E-2</v>
      </c>
    </row>
    <row r="14" spans="1:16" ht="20.100000000000001" customHeight="1" x14ac:dyDescent="0.25">
      <c r="A14" s="8" t="s">
        <v>166</v>
      </c>
      <c r="B14" s="19">
        <v>11328.4</v>
      </c>
      <c r="C14" s="140">
        <v>10355.98</v>
      </c>
      <c r="D14" s="247">
        <f t="shared" si="2"/>
        <v>1.9149456092158637E-2</v>
      </c>
      <c r="E14" s="215">
        <f t="shared" si="3"/>
        <v>1.8469398603224951E-2</v>
      </c>
      <c r="F14" s="52">
        <f t="shared" si="4"/>
        <v>-8.5839129974224077E-2</v>
      </c>
      <c r="H14" s="19">
        <v>11577.549999999997</v>
      </c>
      <c r="I14" s="140">
        <v>9909.7929999999997</v>
      </c>
      <c r="J14" s="247">
        <f t="shared" si="5"/>
        <v>3.6423259482540313E-2</v>
      </c>
      <c r="K14" s="215">
        <f t="shared" si="6"/>
        <v>3.2232245026305395E-2</v>
      </c>
      <c r="L14" s="52">
        <f t="shared" si="7"/>
        <v>-0.14405094342067173</v>
      </c>
      <c r="N14" s="27">
        <f t="shared" si="0"/>
        <v>10.219933971258076</v>
      </c>
      <c r="O14" s="152">
        <f t="shared" si="1"/>
        <v>9.5691503846087009</v>
      </c>
      <c r="P14" s="52">
        <f t="shared" si="8"/>
        <v>-6.3677866068371808E-2</v>
      </c>
    </row>
    <row r="15" spans="1:16" ht="20.100000000000001" customHeight="1" x14ac:dyDescent="0.25">
      <c r="A15" s="8" t="s">
        <v>174</v>
      </c>
      <c r="B15" s="19">
        <v>2287.14</v>
      </c>
      <c r="C15" s="140">
        <v>2312.4699999999993</v>
      </c>
      <c r="D15" s="247">
        <f t="shared" si="2"/>
        <v>3.8661670674252058E-3</v>
      </c>
      <c r="E15" s="215">
        <f t="shared" si="3"/>
        <v>4.1241804433766373E-3</v>
      </c>
      <c r="F15" s="52">
        <f t="shared" si="4"/>
        <v>1.1074966989340169E-2</v>
      </c>
      <c r="H15" s="19">
        <v>6365.3579999999984</v>
      </c>
      <c r="I15" s="140">
        <v>7158.9469999999992</v>
      </c>
      <c r="J15" s="247">
        <f t="shared" si="5"/>
        <v>2.0025574161481818E-2</v>
      </c>
      <c r="K15" s="215">
        <f t="shared" si="6"/>
        <v>2.3284939840250336E-2</v>
      </c>
      <c r="L15" s="52">
        <f t="shared" si="7"/>
        <v>0.12467311343682493</v>
      </c>
      <c r="N15" s="27">
        <f t="shared" si="0"/>
        <v>27.831081612843981</v>
      </c>
      <c r="O15" s="152">
        <f t="shared" si="1"/>
        <v>30.958010266079135</v>
      </c>
      <c r="P15" s="52">
        <f t="shared" si="8"/>
        <v>0.1123538314727978</v>
      </c>
    </row>
    <row r="16" spans="1:16" ht="20.100000000000001" customHeight="1" x14ac:dyDescent="0.25">
      <c r="A16" s="8" t="s">
        <v>173</v>
      </c>
      <c r="B16" s="19">
        <v>14074.74</v>
      </c>
      <c r="C16" s="140">
        <v>11288.959999999997</v>
      </c>
      <c r="D16" s="247">
        <f t="shared" si="2"/>
        <v>2.3791851950721095E-2</v>
      </c>
      <c r="E16" s="215">
        <f t="shared" si="3"/>
        <v>2.0133324133096268E-2</v>
      </c>
      <c r="F16" s="52">
        <f t="shared" si="4"/>
        <v>-0.19792763489769633</v>
      </c>
      <c r="H16" s="19">
        <v>6317.5850000000009</v>
      </c>
      <c r="I16" s="140">
        <v>5418.5300000000007</v>
      </c>
      <c r="J16" s="247">
        <f t="shared" si="5"/>
        <v>1.9875279118466732E-2</v>
      </c>
      <c r="K16" s="215">
        <f t="shared" si="6"/>
        <v>1.7624120568652299E-2</v>
      </c>
      <c r="L16" s="52">
        <f t="shared" si="7"/>
        <v>-0.14230991747637747</v>
      </c>
      <c r="N16" s="27">
        <f t="shared" si="0"/>
        <v>4.488598013178219</v>
      </c>
      <c r="O16" s="152">
        <f t="shared" si="1"/>
        <v>4.7998487017404639</v>
      </c>
      <c r="P16" s="52">
        <f t="shared" si="8"/>
        <v>6.9342518008615142E-2</v>
      </c>
    </row>
    <row r="17" spans="1:16" ht="20.100000000000001" customHeight="1" x14ac:dyDescent="0.25">
      <c r="A17" s="8" t="s">
        <v>170</v>
      </c>
      <c r="B17" s="19">
        <v>7121.8799999999992</v>
      </c>
      <c r="C17" s="140">
        <v>7016.75</v>
      </c>
      <c r="D17" s="247">
        <f t="shared" si="2"/>
        <v>1.2038781147701594E-2</v>
      </c>
      <c r="E17" s="215">
        <f t="shared" si="3"/>
        <v>1.2514040452876374E-2</v>
      </c>
      <c r="F17" s="52">
        <f t="shared" si="4"/>
        <v>-1.4761551725106181E-2</v>
      </c>
      <c r="H17" s="19">
        <v>4702.7530000000006</v>
      </c>
      <c r="I17" s="140">
        <v>4472.5860000000002</v>
      </c>
      <c r="J17" s="247">
        <f t="shared" si="5"/>
        <v>1.4794977590361948E-2</v>
      </c>
      <c r="K17" s="215">
        <f t="shared" si="6"/>
        <v>1.4547376302736408E-2</v>
      </c>
      <c r="L17" s="52">
        <f t="shared" si="7"/>
        <v>-4.8943034005826024E-2</v>
      </c>
      <c r="N17" s="27">
        <f t="shared" si="0"/>
        <v>6.6032466146579294</v>
      </c>
      <c r="O17" s="152">
        <f t="shared" si="1"/>
        <v>6.3741561264118012</v>
      </c>
      <c r="P17" s="52">
        <f t="shared" si="8"/>
        <v>-3.4693613856188812E-2</v>
      </c>
    </row>
    <row r="18" spans="1:16" ht="20.100000000000001" customHeight="1" x14ac:dyDescent="0.25">
      <c r="A18" s="8" t="s">
        <v>195</v>
      </c>
      <c r="B18" s="19">
        <v>3888.5000000000005</v>
      </c>
      <c r="C18" s="140">
        <v>3458.92</v>
      </c>
      <c r="D18" s="247">
        <f t="shared" si="2"/>
        <v>6.5730959371454812E-3</v>
      </c>
      <c r="E18" s="215">
        <f t="shared" si="3"/>
        <v>6.1688195821802327E-3</v>
      </c>
      <c r="F18" s="52">
        <f t="shared" si="4"/>
        <v>-0.11047447601903056</v>
      </c>
      <c r="H18" s="19">
        <v>3740.7159999999999</v>
      </c>
      <c r="I18" s="140">
        <v>3299.4519999999993</v>
      </c>
      <c r="J18" s="247">
        <f t="shared" si="5"/>
        <v>1.1768385324916782E-2</v>
      </c>
      <c r="K18" s="215">
        <f t="shared" si="6"/>
        <v>1.0731681813791001E-2</v>
      </c>
      <c r="L18" s="52">
        <f t="shared" si="7"/>
        <v>-0.11796244355358723</v>
      </c>
      <c r="N18" s="27">
        <f t="shared" si="0"/>
        <v>9.6199459945994583</v>
      </c>
      <c r="O18" s="152">
        <f t="shared" si="1"/>
        <v>9.538965919998148</v>
      </c>
      <c r="P18" s="52">
        <f t="shared" si="8"/>
        <v>-8.4179344298576826E-3</v>
      </c>
    </row>
    <row r="19" spans="1:16" ht="20.100000000000001" customHeight="1" x14ac:dyDescent="0.25">
      <c r="A19" s="8" t="s">
        <v>163</v>
      </c>
      <c r="B19" s="19">
        <v>6483.17</v>
      </c>
      <c r="C19" s="140">
        <v>6305.7</v>
      </c>
      <c r="D19" s="247">
        <f t="shared" si="2"/>
        <v>1.0959109781875651E-2</v>
      </c>
      <c r="E19" s="215">
        <f t="shared" si="3"/>
        <v>1.1245916540236227E-2</v>
      </c>
      <c r="F19" s="52">
        <f t="shared" si="4"/>
        <v>-2.7373954408105951E-2</v>
      </c>
      <c r="H19" s="19">
        <v>3183.2719999999999</v>
      </c>
      <c r="I19" s="140">
        <v>3176.9300000000003</v>
      </c>
      <c r="J19" s="247">
        <f t="shared" si="5"/>
        <v>1.0014652673450348E-2</v>
      </c>
      <c r="K19" s="215">
        <f t="shared" si="6"/>
        <v>1.0333171055280409E-2</v>
      </c>
      <c r="L19" s="52">
        <f t="shared" si="7"/>
        <v>-1.9922896943772458E-3</v>
      </c>
      <c r="N19" s="27">
        <f t="shared" si="0"/>
        <v>4.9100548034372071</v>
      </c>
      <c r="O19" s="152">
        <f t="shared" si="1"/>
        <v>5.0381876714718432</v>
      </c>
      <c r="P19" s="52">
        <f t="shared" si="8"/>
        <v>2.6096015862173E-2</v>
      </c>
    </row>
    <row r="20" spans="1:16" ht="20.100000000000001" customHeight="1" x14ac:dyDescent="0.25">
      <c r="A20" s="8" t="s">
        <v>183</v>
      </c>
      <c r="B20" s="19">
        <v>6736.8100000000013</v>
      </c>
      <c r="C20" s="140">
        <v>6328.0199999999995</v>
      </c>
      <c r="D20" s="247">
        <f t="shared" si="2"/>
        <v>1.1387861242206778E-2</v>
      </c>
      <c r="E20" s="215">
        <f t="shared" si="3"/>
        <v>1.1285723200429081E-2</v>
      </c>
      <c r="F20" s="52">
        <f t="shared" si="4"/>
        <v>-6.0680054803386424E-2</v>
      </c>
      <c r="H20" s="19">
        <v>3523.0430000000001</v>
      </c>
      <c r="I20" s="140">
        <v>3142.4550000000004</v>
      </c>
      <c r="J20" s="247">
        <f t="shared" si="5"/>
        <v>1.108358066751146E-2</v>
      </c>
      <c r="K20" s="215">
        <f t="shared" si="6"/>
        <v>1.02210388798372E-2</v>
      </c>
      <c r="L20" s="52">
        <f t="shared" si="7"/>
        <v>-0.10802820175626573</v>
      </c>
      <c r="N20" s="27">
        <f t="shared" si="0"/>
        <v>5.2295418751604981</v>
      </c>
      <c r="O20" s="152">
        <f t="shared" si="1"/>
        <v>4.9659372125878249</v>
      </c>
      <c r="P20" s="52">
        <f t="shared" si="8"/>
        <v>-5.0406836557663655E-2</v>
      </c>
    </row>
    <row r="21" spans="1:16" ht="20.100000000000001" customHeight="1" x14ac:dyDescent="0.25">
      <c r="A21" s="8" t="s">
        <v>169</v>
      </c>
      <c r="B21" s="19">
        <v>7424.95</v>
      </c>
      <c r="C21" s="140">
        <v>7839.02</v>
      </c>
      <c r="D21" s="247">
        <f t="shared" si="2"/>
        <v>1.2551088769064763E-2</v>
      </c>
      <c r="E21" s="215">
        <f t="shared" si="3"/>
        <v>1.3980519954524097E-2</v>
      </c>
      <c r="F21" s="52">
        <f t="shared" si="4"/>
        <v>5.5767378904908536E-2</v>
      </c>
      <c r="H21" s="19">
        <v>2772.366</v>
      </c>
      <c r="I21" s="140">
        <v>2981.9399999999996</v>
      </c>
      <c r="J21" s="247">
        <f t="shared" si="5"/>
        <v>8.7219322048768845E-3</v>
      </c>
      <c r="K21" s="215">
        <f t="shared" si="6"/>
        <v>9.6989534225125681E-3</v>
      </c>
      <c r="L21" s="52">
        <f t="shared" si="7"/>
        <v>7.5593915089133115E-2</v>
      </c>
      <c r="N21" s="27">
        <f t="shared" si="0"/>
        <v>3.7338514064067772</v>
      </c>
      <c r="O21" s="152">
        <f t="shared" si="1"/>
        <v>3.8039703942584651</v>
      </c>
      <c r="P21" s="52">
        <f t="shared" si="8"/>
        <v>1.8779265755293137E-2</v>
      </c>
    </row>
    <row r="22" spans="1:16" ht="20.100000000000001" customHeight="1" x14ac:dyDescent="0.25">
      <c r="A22" s="8" t="s">
        <v>181</v>
      </c>
      <c r="B22" s="19">
        <v>2258.67</v>
      </c>
      <c r="C22" s="140">
        <v>2897.7100000000005</v>
      </c>
      <c r="D22" s="247">
        <f t="shared" si="2"/>
        <v>3.8180415585321805E-3</v>
      </c>
      <c r="E22" s="215">
        <f t="shared" si="3"/>
        <v>5.1679281947774117E-3</v>
      </c>
      <c r="F22" s="52">
        <f t="shared" si="4"/>
        <v>0.28292756356616966</v>
      </c>
      <c r="H22" s="19">
        <v>1531.6679999999997</v>
      </c>
      <c r="I22" s="140">
        <v>2051.4059999999995</v>
      </c>
      <c r="J22" s="247">
        <f t="shared" si="5"/>
        <v>4.818665521211617E-3</v>
      </c>
      <c r="K22" s="215">
        <f t="shared" si="6"/>
        <v>6.6723311819361945E-3</v>
      </c>
      <c r="L22" s="52">
        <f t="shared" si="7"/>
        <v>0.33932810504626326</v>
      </c>
      <c r="N22" s="27">
        <f t="shared" si="0"/>
        <v>6.781282790314652</v>
      </c>
      <c r="O22" s="152">
        <f t="shared" si="1"/>
        <v>7.0794040811537364</v>
      </c>
      <c r="P22" s="52">
        <f t="shared" si="8"/>
        <v>4.3962374090175879E-2</v>
      </c>
    </row>
    <row r="23" spans="1:16" ht="20.100000000000001" customHeight="1" x14ac:dyDescent="0.25">
      <c r="A23" s="8" t="s">
        <v>175</v>
      </c>
      <c r="B23" s="19">
        <v>1879.4199999999998</v>
      </c>
      <c r="C23" s="140">
        <v>1876.1000000000001</v>
      </c>
      <c r="D23" s="247">
        <f t="shared" si="2"/>
        <v>3.1769597444232887E-3</v>
      </c>
      <c r="E23" s="215">
        <f t="shared" si="3"/>
        <v>3.345935268271118E-3</v>
      </c>
      <c r="F23" s="52">
        <f t="shared" si="4"/>
        <v>-1.766502431601084E-3</v>
      </c>
      <c r="H23" s="19">
        <v>1885.2909999999999</v>
      </c>
      <c r="I23" s="140">
        <v>1806.7720000000002</v>
      </c>
      <c r="J23" s="247">
        <f t="shared" si="5"/>
        <v>5.9311722508732781E-3</v>
      </c>
      <c r="K23" s="215">
        <f t="shared" si="6"/>
        <v>5.8766432165301384E-3</v>
      </c>
      <c r="L23" s="52">
        <f t="shared" si="7"/>
        <v>-4.1648212397979827E-2</v>
      </c>
      <c r="N23" s="27">
        <f t="shared" si="0"/>
        <v>10.031238360770878</v>
      </c>
      <c r="O23" s="152">
        <f t="shared" si="1"/>
        <v>9.6304674590906671</v>
      </c>
      <c r="P23" s="52">
        <f t="shared" si="8"/>
        <v>-3.9952285776350814E-2</v>
      </c>
    </row>
    <row r="24" spans="1:16" ht="20.100000000000001" customHeight="1" x14ac:dyDescent="0.25">
      <c r="A24" s="8" t="s">
        <v>171</v>
      </c>
      <c r="B24" s="19">
        <v>2967.0299999999997</v>
      </c>
      <c r="C24" s="140">
        <v>2784.88</v>
      </c>
      <c r="D24" s="247">
        <f t="shared" si="2"/>
        <v>5.0154488461845838E-3</v>
      </c>
      <c r="E24" s="215">
        <f t="shared" si="3"/>
        <v>4.9667012472164977E-3</v>
      </c>
      <c r="F24" s="52">
        <f t="shared" si="4"/>
        <v>-6.1391357687653865E-2</v>
      </c>
      <c r="H24" s="19">
        <v>1835.0119999999999</v>
      </c>
      <c r="I24" s="140">
        <v>1780.8220000000001</v>
      </c>
      <c r="J24" s="247">
        <f t="shared" si="5"/>
        <v>5.7729932696965486E-3</v>
      </c>
      <c r="K24" s="215">
        <f t="shared" si="6"/>
        <v>5.7922391569869549E-3</v>
      </c>
      <c r="L24" s="52">
        <f t="shared" si="7"/>
        <v>-2.9531142030678727E-2</v>
      </c>
      <c r="N24" s="27">
        <f t="shared" si="0"/>
        <v>6.1846762587503337</v>
      </c>
      <c r="O24" s="152">
        <f t="shared" si="1"/>
        <v>6.3946094625262129</v>
      </c>
      <c r="P24" s="52">
        <f t="shared" si="8"/>
        <v>3.3944089390104633E-2</v>
      </c>
    </row>
    <row r="25" spans="1:16" ht="20.100000000000001" customHeight="1" x14ac:dyDescent="0.25">
      <c r="A25" s="8" t="s">
        <v>201</v>
      </c>
      <c r="B25" s="19">
        <v>1456.63</v>
      </c>
      <c r="C25" s="140">
        <v>1022.6</v>
      </c>
      <c r="D25" s="247">
        <f t="shared" si="2"/>
        <v>2.4622781882279086E-3</v>
      </c>
      <c r="E25" s="215">
        <f t="shared" si="3"/>
        <v>1.8237585444987182E-3</v>
      </c>
      <c r="F25" s="52">
        <f t="shared" si="4"/>
        <v>-0.29796859875191373</v>
      </c>
      <c r="H25" s="19">
        <v>1881.6719999999996</v>
      </c>
      <c r="I25" s="140">
        <v>1602.6930000000002</v>
      </c>
      <c r="J25" s="247">
        <f t="shared" si="5"/>
        <v>5.9197867871035401E-3</v>
      </c>
      <c r="K25" s="215">
        <f t="shared" si="6"/>
        <v>5.2128630212502402E-3</v>
      </c>
      <c r="L25" s="52">
        <f t="shared" si="7"/>
        <v>-0.14826122724895702</v>
      </c>
      <c r="N25" s="27">
        <f t="shared" si="0"/>
        <v>12.91798191716496</v>
      </c>
      <c r="O25" s="152">
        <f t="shared" si="1"/>
        <v>15.672726383727756</v>
      </c>
      <c r="P25" s="52">
        <f t="shared" si="8"/>
        <v>0.21324882510497931</v>
      </c>
    </row>
    <row r="26" spans="1:16" ht="20.100000000000001" customHeight="1" x14ac:dyDescent="0.25">
      <c r="A26" s="8" t="s">
        <v>187</v>
      </c>
      <c r="B26" s="19">
        <v>2780.4199999999996</v>
      </c>
      <c r="C26" s="140">
        <v>2441.2399999999998</v>
      </c>
      <c r="D26" s="247">
        <f t="shared" si="2"/>
        <v>4.7000044761625398E-3</v>
      </c>
      <c r="E26" s="215">
        <f t="shared" si="3"/>
        <v>4.3538356240681109E-3</v>
      </c>
      <c r="F26" s="52">
        <f t="shared" si="4"/>
        <v>-0.12198876428740978</v>
      </c>
      <c r="H26" s="19">
        <v>1759.2819999999999</v>
      </c>
      <c r="I26" s="140">
        <v>1496.0900000000001</v>
      </c>
      <c r="J26" s="247">
        <f t="shared" si="5"/>
        <v>5.5347448112046584E-3</v>
      </c>
      <c r="K26" s="215">
        <f t="shared" si="6"/>
        <v>4.8661298436208748E-3</v>
      </c>
      <c r="L26" s="52">
        <f t="shared" si="7"/>
        <v>-0.14960193988229278</v>
      </c>
      <c r="N26" s="27">
        <f t="shared" si="0"/>
        <v>6.327396580372751</v>
      </c>
      <c r="O26" s="152">
        <f t="shared" si="1"/>
        <v>6.128401959659846</v>
      </c>
      <c r="P26" s="52">
        <f t="shared" si="8"/>
        <v>-3.1449683639267333E-2</v>
      </c>
    </row>
    <row r="27" spans="1:16" ht="20.100000000000001" customHeight="1" x14ac:dyDescent="0.25">
      <c r="A27" s="8" t="s">
        <v>188</v>
      </c>
      <c r="B27" s="19">
        <v>3049.77</v>
      </c>
      <c r="C27" s="140">
        <v>2556.0199999999995</v>
      </c>
      <c r="D27" s="247">
        <f t="shared" si="2"/>
        <v>5.1553120216608385E-3</v>
      </c>
      <c r="E27" s="215">
        <f t="shared" si="3"/>
        <v>4.5585403040383455E-3</v>
      </c>
      <c r="F27" s="52">
        <f t="shared" si="4"/>
        <v>-0.16189745456214746</v>
      </c>
      <c r="H27" s="19">
        <v>1595.1860000000001</v>
      </c>
      <c r="I27" s="140">
        <v>1423.473</v>
      </c>
      <c r="J27" s="247">
        <f t="shared" si="5"/>
        <v>5.0184947247833584E-3</v>
      </c>
      <c r="K27" s="215">
        <f t="shared" si="6"/>
        <v>4.6299383371913028E-3</v>
      </c>
      <c r="L27" s="52">
        <f t="shared" si="7"/>
        <v>-0.10764450039055018</v>
      </c>
      <c r="N27" s="27">
        <f t="shared" ref="N27" si="9">(H27/B27)*10</f>
        <v>5.2305124648744004</v>
      </c>
      <c r="O27" s="152">
        <f t="shared" ref="O27" si="10">(I27/C27)*10</f>
        <v>5.5690996158089536</v>
      </c>
      <c r="P27" s="52">
        <f t="shared" ref="P27" si="11">(O27-N27)/N27</f>
        <v>6.4733074093282703E-2</v>
      </c>
    </row>
    <row r="28" spans="1:16" ht="20.100000000000001" customHeight="1" x14ac:dyDescent="0.25">
      <c r="A28" s="8" t="s">
        <v>178</v>
      </c>
      <c r="B28" s="19">
        <v>2256.0299999999997</v>
      </c>
      <c r="C28" s="140">
        <v>2282.75</v>
      </c>
      <c r="D28" s="247">
        <f t="shared" si="2"/>
        <v>3.813578919140624E-3</v>
      </c>
      <c r="E28" s="215">
        <f t="shared" si="3"/>
        <v>4.0711762345535391E-3</v>
      </c>
      <c r="F28" s="52">
        <f t="shared" si="4"/>
        <v>1.1843814133677414E-2</v>
      </c>
      <c r="H28" s="19">
        <v>1333.5139999999999</v>
      </c>
      <c r="I28" s="140">
        <v>1352.8069999999998</v>
      </c>
      <c r="J28" s="247">
        <f t="shared" si="5"/>
        <v>4.1952681219774709E-3</v>
      </c>
      <c r="K28" s="215">
        <f t="shared" si="6"/>
        <v>4.4000925849108164E-3</v>
      </c>
      <c r="L28" s="52">
        <f t="shared" si="7"/>
        <v>1.4467789614507155E-2</v>
      </c>
      <c r="N28" s="27">
        <f t="shared" si="0"/>
        <v>5.9108877098265546</v>
      </c>
      <c r="O28" s="152">
        <f t="shared" si="1"/>
        <v>5.926216186617018</v>
      </c>
      <c r="P28" s="52">
        <f t="shared" si="8"/>
        <v>2.5932613751028489E-3</v>
      </c>
    </row>
    <row r="29" spans="1:16" ht="20.100000000000001" customHeight="1" x14ac:dyDescent="0.25">
      <c r="A29" s="8" t="s">
        <v>205</v>
      </c>
      <c r="B29" s="19">
        <v>884.87</v>
      </c>
      <c r="C29" s="140">
        <v>1237.03</v>
      </c>
      <c r="D29" s="247">
        <f t="shared" si="2"/>
        <v>1.4957786812143299E-3</v>
      </c>
      <c r="E29" s="215">
        <f t="shared" si="3"/>
        <v>2.206184267847887E-3</v>
      </c>
      <c r="F29" s="52">
        <f>(C29-B29)/B29</f>
        <v>0.39797936420039098</v>
      </c>
      <c r="H29" s="19">
        <v>1150.0869999999998</v>
      </c>
      <c r="I29" s="140">
        <v>1212.575</v>
      </c>
      <c r="J29" s="247">
        <f t="shared" si="5"/>
        <v>3.6182022300483558E-3</v>
      </c>
      <c r="K29" s="215">
        <f t="shared" si="6"/>
        <v>3.9439789017562997E-3</v>
      </c>
      <c r="L29" s="52">
        <f>(I29-H29)/H29</f>
        <v>5.4333280873534173E-2</v>
      </c>
      <c r="N29" s="27">
        <f t="shared" si="0"/>
        <v>12.997242532801426</v>
      </c>
      <c r="O29" s="152">
        <f t="shared" si="1"/>
        <v>9.8023087556486104</v>
      </c>
      <c r="P29" s="52">
        <f>(O29-N29)/N29</f>
        <v>-0.24581627749806861</v>
      </c>
    </row>
    <row r="30" spans="1:16" ht="20.100000000000001" customHeight="1" x14ac:dyDescent="0.25">
      <c r="A30" s="8" t="s">
        <v>185</v>
      </c>
      <c r="B30" s="19">
        <v>1937.1699999999998</v>
      </c>
      <c r="C30" s="140">
        <v>1671.8200000000002</v>
      </c>
      <c r="D30" s="247">
        <f t="shared" si="2"/>
        <v>3.2745799811135681E-3</v>
      </c>
      <c r="E30" s="215">
        <f t="shared" si="3"/>
        <v>2.9816115879755987E-3</v>
      </c>
      <c r="F30" s="52">
        <f t="shared" si="4"/>
        <v>-0.1369781691849449</v>
      </c>
      <c r="H30" s="19">
        <v>1407.9260000000002</v>
      </c>
      <c r="I30" s="140">
        <v>960.59399999999994</v>
      </c>
      <c r="J30" s="247">
        <f t="shared" si="5"/>
        <v>4.4293701197762108E-3</v>
      </c>
      <c r="K30" s="215">
        <f t="shared" si="6"/>
        <v>3.1243943419200382E-3</v>
      </c>
      <c r="L30" s="52">
        <f t="shared" si="7"/>
        <v>-0.31772408493060017</v>
      </c>
      <c r="N30" s="27">
        <f t="shared" si="0"/>
        <v>7.2679527351755411</v>
      </c>
      <c r="O30" s="152">
        <f t="shared" si="1"/>
        <v>5.7457979926068594</v>
      </c>
      <c r="P30" s="52">
        <f t="shared" si="8"/>
        <v>-0.20943377014571593</v>
      </c>
    </row>
    <row r="31" spans="1:16" ht="20.100000000000001" customHeight="1" x14ac:dyDescent="0.25">
      <c r="A31" s="8" t="s">
        <v>197</v>
      </c>
      <c r="B31" s="19">
        <v>794.45000000000016</v>
      </c>
      <c r="C31" s="140">
        <v>1923.2800000000002</v>
      </c>
      <c r="D31" s="247">
        <f t="shared" si="2"/>
        <v>1.3429332820535497E-3</v>
      </c>
      <c r="E31" s="215">
        <f t="shared" si="3"/>
        <v>3.4300785580515304E-3</v>
      </c>
      <c r="F31" s="52">
        <f t="shared" si="4"/>
        <v>1.4208949587765116</v>
      </c>
      <c r="H31" s="19">
        <v>408.19</v>
      </c>
      <c r="I31" s="140">
        <v>947.4559999999999</v>
      </c>
      <c r="J31" s="247">
        <f t="shared" si="5"/>
        <v>1.284175865202753E-3</v>
      </c>
      <c r="K31" s="215">
        <f t="shared" si="6"/>
        <v>3.0816621440673078E-3</v>
      </c>
      <c r="L31" s="52">
        <f t="shared" si="7"/>
        <v>1.3211151669565639</v>
      </c>
      <c r="N31" s="27">
        <f t="shared" si="0"/>
        <v>5.1380200138460559</v>
      </c>
      <c r="O31" s="152">
        <f t="shared" si="1"/>
        <v>4.9262509878956777</v>
      </c>
      <c r="P31" s="52">
        <f t="shared" si="8"/>
        <v>-4.1216076500227336E-2</v>
      </c>
    </row>
    <row r="32" spans="1:16" ht="20.100000000000001" customHeight="1" thickBot="1" x14ac:dyDescent="0.3">
      <c r="A32" s="8" t="s">
        <v>17</v>
      </c>
      <c r="B32" s="19">
        <f>B33-SUM(B7:B31)</f>
        <v>21426.039999999804</v>
      </c>
      <c r="C32" s="140">
        <f>C33-SUM(C7:C31)</f>
        <v>18283.430000000284</v>
      </c>
      <c r="D32" s="247">
        <f t="shared" si="2"/>
        <v>3.6218443223123384E-2</v>
      </c>
      <c r="E32" s="215">
        <f t="shared" si="3"/>
        <v>3.2607629263881006E-2</v>
      </c>
      <c r="F32" s="52">
        <f t="shared" si="4"/>
        <v>-0.14667246023994865</v>
      </c>
      <c r="H32" s="19">
        <f>H33-SUM(H7:H31)</f>
        <v>15295.186000000045</v>
      </c>
      <c r="I32" s="140">
        <f>I33-SUM(I7:I31)</f>
        <v>13433.706999999995</v>
      </c>
      <c r="J32" s="247">
        <f t="shared" si="5"/>
        <v>4.8119034554955031E-2</v>
      </c>
      <c r="K32" s="215">
        <f t="shared" si="6"/>
        <v>4.3694004066037885E-2</v>
      </c>
      <c r="L32" s="52">
        <f t="shared" si="7"/>
        <v>-0.12170358699789886</v>
      </c>
      <c r="N32" s="27">
        <f t="shared" si="0"/>
        <v>7.1385967728988575</v>
      </c>
      <c r="O32" s="152">
        <f t="shared" si="1"/>
        <v>7.3474763761503104</v>
      </c>
      <c r="P32" s="52">
        <f t="shared" si="8"/>
        <v>2.9260596990776735E-2</v>
      </c>
    </row>
    <row r="33" spans="1:16" ht="26.25" customHeight="1" thickBot="1" x14ac:dyDescent="0.3">
      <c r="A33" s="12" t="s">
        <v>18</v>
      </c>
      <c r="B33" s="17">
        <v>591578.16000000015</v>
      </c>
      <c r="C33" s="145">
        <v>560710.19000000018</v>
      </c>
      <c r="D33" s="243">
        <f>SUM(D7:D32)</f>
        <v>0.99999999999999956</v>
      </c>
      <c r="E33" s="244">
        <f>SUM(E7:E32)</f>
        <v>1</v>
      </c>
      <c r="F33" s="57">
        <f t="shared" si="4"/>
        <v>-5.2179022295211111E-2</v>
      </c>
      <c r="G33" s="1"/>
      <c r="H33" s="17">
        <v>317861.44800000009</v>
      </c>
      <c r="I33" s="145">
        <v>307449.66700000002</v>
      </c>
      <c r="J33" s="243">
        <f>SUM(J7:J32)</f>
        <v>1</v>
      </c>
      <c r="K33" s="244">
        <f>SUM(K7:K32)</f>
        <v>0.99999999999999989</v>
      </c>
      <c r="L33" s="57">
        <f t="shared" si="7"/>
        <v>-3.2755721291498278E-2</v>
      </c>
      <c r="N33" s="29">
        <f t="shared" si="0"/>
        <v>5.3731099200822428</v>
      </c>
      <c r="O33" s="146">
        <f t="shared" si="1"/>
        <v>5.4832188264671977</v>
      </c>
      <c r="P33" s="57">
        <f t="shared" si="8"/>
        <v>2.0492584001197876E-2</v>
      </c>
    </row>
    <row r="35" spans="1:16" ht="15.75" thickBot="1" x14ac:dyDescent="0.3"/>
    <row r="36" spans="1:16" x14ac:dyDescent="0.25">
      <c r="A36" s="354" t="s">
        <v>2</v>
      </c>
      <c r="B36" s="342" t="s">
        <v>1</v>
      </c>
      <c r="C36" s="340"/>
      <c r="D36" s="342" t="s">
        <v>104</v>
      </c>
      <c r="E36" s="340"/>
      <c r="F36" s="130" t="s">
        <v>0</v>
      </c>
      <c r="H36" s="352" t="s">
        <v>19</v>
      </c>
      <c r="I36" s="353"/>
      <c r="J36" s="342" t="s">
        <v>104</v>
      </c>
      <c r="K36" s="343"/>
      <c r="L36" s="130" t="s">
        <v>0</v>
      </c>
      <c r="N36" s="350" t="s">
        <v>22</v>
      </c>
      <c r="O36" s="340"/>
      <c r="P36" s="130" t="s">
        <v>0</v>
      </c>
    </row>
    <row r="37" spans="1:16" x14ac:dyDescent="0.25">
      <c r="A37" s="355"/>
      <c r="B37" s="345" t="str">
        <f>B5</f>
        <v>jan-dez</v>
      </c>
      <c r="C37" s="347"/>
      <c r="D37" s="345" t="str">
        <f>B5</f>
        <v>jan-dez</v>
      </c>
      <c r="E37" s="347"/>
      <c r="F37" s="131" t="str">
        <f>F5</f>
        <v>2023/2022</v>
      </c>
      <c r="H37" s="348" t="str">
        <f>B5</f>
        <v>jan-dez</v>
      </c>
      <c r="I37" s="347"/>
      <c r="J37" s="345" t="str">
        <f>B5</f>
        <v>jan-dez</v>
      </c>
      <c r="K37" s="346"/>
      <c r="L37" s="131" t="str">
        <f>L5</f>
        <v>2023/2022</v>
      </c>
      <c r="N37" s="348" t="str">
        <f>B5</f>
        <v>jan-dez</v>
      </c>
      <c r="O37" s="346"/>
      <c r="P37" s="131" t="str">
        <f>P5</f>
        <v>2023/2022</v>
      </c>
    </row>
    <row r="38" spans="1:16" ht="19.5" customHeight="1" thickBot="1" x14ac:dyDescent="0.3">
      <c r="A38" s="356"/>
      <c r="B38" s="99">
        <f>B6</f>
        <v>2022</v>
      </c>
      <c r="C38" s="134">
        <f>C6</f>
        <v>2023</v>
      </c>
      <c r="D38" s="99">
        <f>B6</f>
        <v>2022</v>
      </c>
      <c r="E38" s="134">
        <f>C6</f>
        <v>2023</v>
      </c>
      <c r="F38" s="132" t="s">
        <v>1</v>
      </c>
      <c r="H38" s="25">
        <f>B6</f>
        <v>2022</v>
      </c>
      <c r="I38" s="134">
        <f>C6</f>
        <v>2023</v>
      </c>
      <c r="J38" s="99">
        <f>B6</f>
        <v>2022</v>
      </c>
      <c r="K38" s="134">
        <f>C6</f>
        <v>2023</v>
      </c>
      <c r="L38" s="259">
        <v>1000</v>
      </c>
      <c r="N38" s="25">
        <f>B6</f>
        <v>2022</v>
      </c>
      <c r="O38" s="134">
        <f>C6</f>
        <v>2023</v>
      </c>
      <c r="P38" s="132"/>
    </row>
    <row r="39" spans="1:16" ht="20.100000000000001" customHeight="1" x14ac:dyDescent="0.25">
      <c r="A39" s="38" t="s">
        <v>160</v>
      </c>
      <c r="B39" s="39">
        <v>174972.90000000002</v>
      </c>
      <c r="C39" s="147">
        <v>161467.73999999996</v>
      </c>
      <c r="D39" s="247">
        <f t="shared" ref="D39:D61" si="12">B39/$B$62</f>
        <v>0.39534420268979636</v>
      </c>
      <c r="E39" s="246">
        <f t="shared" ref="E39:E61" si="13">C39/$C$62</f>
        <v>0.3909747895578462</v>
      </c>
      <c r="F39" s="52">
        <f>(C39-B39)/B39</f>
        <v>-7.7184295396601765E-2</v>
      </c>
      <c r="H39" s="39">
        <v>70509.255000000005</v>
      </c>
      <c r="I39" s="147">
        <v>68819.684999999998</v>
      </c>
      <c r="J39" s="247">
        <f t="shared" ref="J39:J61" si="14">H39/$H$62</f>
        <v>0.35925742097454422</v>
      </c>
      <c r="K39" s="246">
        <f t="shared" ref="K39:K61" si="15">I39/$I$62</f>
        <v>0.3632281516132011</v>
      </c>
      <c r="L39" s="52">
        <f>(I39-H39)/H39</f>
        <v>-2.3962386214405568E-2</v>
      </c>
      <c r="N39" s="27">
        <f t="shared" ref="N39:N62" si="16">(H39/B39)*10</f>
        <v>4.029724317308566</v>
      </c>
      <c r="O39" s="151">
        <f t="shared" ref="O39:O62" si="17">(I39/C39)*10</f>
        <v>4.2621321757522592</v>
      </c>
      <c r="P39" s="61">
        <f t="shared" si="8"/>
        <v>5.7673389081592905E-2</v>
      </c>
    </row>
    <row r="40" spans="1:16" ht="20.100000000000001" customHeight="1" x14ac:dyDescent="0.25">
      <c r="A40" s="38" t="s">
        <v>164</v>
      </c>
      <c r="B40" s="19">
        <v>84245.32</v>
      </c>
      <c r="C40" s="140">
        <v>78905.420000000013</v>
      </c>
      <c r="D40" s="247">
        <f t="shared" si="12"/>
        <v>0.19034889897662297</v>
      </c>
      <c r="E40" s="215">
        <f t="shared" si="13"/>
        <v>0.19106002214110065</v>
      </c>
      <c r="F40" s="52">
        <f t="shared" ref="F40:F62" si="18">(C40-B40)/B40</f>
        <v>-6.3385123351659106E-2</v>
      </c>
      <c r="H40" s="19">
        <v>35617.729999999996</v>
      </c>
      <c r="I40" s="140">
        <v>35443.853999999999</v>
      </c>
      <c r="J40" s="247">
        <f t="shared" si="14"/>
        <v>0.18147878346988139</v>
      </c>
      <c r="K40" s="215">
        <f t="shared" si="15"/>
        <v>0.18707155626283622</v>
      </c>
      <c r="L40" s="52">
        <f t="shared" ref="L40:L62" si="19">(I40-H40)/H40</f>
        <v>-4.8817260392505805E-3</v>
      </c>
      <c r="N40" s="27">
        <f t="shared" si="16"/>
        <v>4.2278585920262381</v>
      </c>
      <c r="O40" s="152">
        <f t="shared" si="17"/>
        <v>4.4919416182056944</v>
      </c>
      <c r="P40" s="52">
        <f t="shared" si="8"/>
        <v>6.2462596709719216E-2</v>
      </c>
    </row>
    <row r="41" spans="1:16" ht="20.100000000000001" customHeight="1" x14ac:dyDescent="0.25">
      <c r="A41" s="38" t="s">
        <v>168</v>
      </c>
      <c r="B41" s="19">
        <v>78641.149999999994</v>
      </c>
      <c r="C41" s="140">
        <v>69118.91</v>
      </c>
      <c r="D41" s="247">
        <f t="shared" si="12"/>
        <v>0.17768650314053588</v>
      </c>
      <c r="E41" s="215">
        <f t="shared" si="13"/>
        <v>0.16736316054041334</v>
      </c>
      <c r="F41" s="52">
        <f t="shared" si="18"/>
        <v>-0.12108469929547051</v>
      </c>
      <c r="H41" s="19">
        <v>31480.960000000003</v>
      </c>
      <c r="I41" s="140">
        <v>29039.826999999997</v>
      </c>
      <c r="J41" s="247">
        <f t="shared" si="14"/>
        <v>0.16040119129613251</v>
      </c>
      <c r="K41" s="215">
        <f t="shared" si="15"/>
        <v>0.15327130143616802</v>
      </c>
      <c r="L41" s="52">
        <f t="shared" si="19"/>
        <v>-7.7543156244282416E-2</v>
      </c>
      <c r="N41" s="27">
        <f t="shared" si="16"/>
        <v>4.0031154173101493</v>
      </c>
      <c r="O41" s="152">
        <f t="shared" si="17"/>
        <v>4.2014301151450448</v>
      </c>
      <c r="P41" s="52">
        <f t="shared" si="8"/>
        <v>4.954008994528341E-2</v>
      </c>
    </row>
    <row r="42" spans="1:16" ht="20.100000000000001" customHeight="1" x14ac:dyDescent="0.25">
      <c r="A42" s="38" t="s">
        <v>165</v>
      </c>
      <c r="B42" s="19">
        <v>35930.960000000006</v>
      </c>
      <c r="C42" s="140">
        <v>39762.019999999997</v>
      </c>
      <c r="D42" s="247">
        <f t="shared" si="12"/>
        <v>8.1184553339854151E-2</v>
      </c>
      <c r="E42" s="215">
        <f t="shared" si="13"/>
        <v>9.627896818209554E-2</v>
      </c>
      <c r="F42" s="52">
        <f t="shared" si="18"/>
        <v>0.10662281219316126</v>
      </c>
      <c r="H42" s="19">
        <v>16812.774999999998</v>
      </c>
      <c r="I42" s="140">
        <v>17470.032999999999</v>
      </c>
      <c r="J42" s="247">
        <f t="shared" si="14"/>
        <v>8.5664132828027914E-2</v>
      </c>
      <c r="K42" s="215">
        <f t="shared" si="15"/>
        <v>9.2206289453542645E-2</v>
      </c>
      <c r="L42" s="52">
        <f t="shared" si="19"/>
        <v>3.9092773203709782E-2</v>
      </c>
      <c r="N42" s="27">
        <f t="shared" si="16"/>
        <v>4.6791889223110079</v>
      </c>
      <c r="O42" s="152">
        <f t="shared" si="17"/>
        <v>4.3936482603248024</v>
      </c>
      <c r="P42" s="52">
        <f t="shared" si="8"/>
        <v>-6.1023537781240013E-2</v>
      </c>
    </row>
    <row r="43" spans="1:16" ht="20.100000000000001" customHeight="1" x14ac:dyDescent="0.25">
      <c r="A43" s="38" t="s">
        <v>172</v>
      </c>
      <c r="B43" s="19">
        <v>20489.72</v>
      </c>
      <c r="C43" s="140">
        <v>19295.79</v>
      </c>
      <c r="D43" s="247">
        <f t="shared" si="12"/>
        <v>4.6295695028985479E-2</v>
      </c>
      <c r="E43" s="215">
        <f t="shared" si="13"/>
        <v>4.6722443966840659E-2</v>
      </c>
      <c r="F43" s="52">
        <f t="shared" si="18"/>
        <v>-5.8269707931587165E-2</v>
      </c>
      <c r="H43" s="19">
        <v>16638.631000000001</v>
      </c>
      <c r="I43" s="140">
        <v>15028.531000000001</v>
      </c>
      <c r="J43" s="247">
        <f t="shared" si="14"/>
        <v>8.4776837616666087E-2</v>
      </c>
      <c r="K43" s="215">
        <f t="shared" si="15"/>
        <v>7.9320118024249806E-2</v>
      </c>
      <c r="L43" s="52">
        <f t="shared" si="19"/>
        <v>-9.6768778633290212E-2</v>
      </c>
      <c r="N43" s="27">
        <f t="shared" si="16"/>
        <v>8.1204774882233632</v>
      </c>
      <c r="O43" s="152">
        <f t="shared" si="17"/>
        <v>7.7885025697315324</v>
      </c>
      <c r="P43" s="52">
        <f t="shared" si="8"/>
        <v>-4.0881206674518084E-2</v>
      </c>
    </row>
    <row r="44" spans="1:16" ht="20.100000000000001" customHeight="1" x14ac:dyDescent="0.25">
      <c r="A44" s="38" t="s">
        <v>173</v>
      </c>
      <c r="B44" s="19">
        <v>14074.74</v>
      </c>
      <c r="C44" s="140">
        <v>11288.959999999997</v>
      </c>
      <c r="D44" s="247">
        <f t="shared" si="12"/>
        <v>3.1801306735878429E-2</v>
      </c>
      <c r="E44" s="215">
        <f t="shared" si="13"/>
        <v>2.7334864291324965E-2</v>
      </c>
      <c r="F44" s="52">
        <f t="shared" si="18"/>
        <v>-0.19792763489769633</v>
      </c>
      <c r="H44" s="19">
        <v>6317.5850000000009</v>
      </c>
      <c r="I44" s="140">
        <v>5418.5300000000007</v>
      </c>
      <c r="J44" s="247">
        <f t="shared" si="14"/>
        <v>3.2189239467747405E-2</v>
      </c>
      <c r="K44" s="215">
        <f t="shared" si="15"/>
        <v>2.8598832388737016E-2</v>
      </c>
      <c r="L44" s="52">
        <f t="shared" si="19"/>
        <v>-0.14230991747637747</v>
      </c>
      <c r="N44" s="27">
        <f t="shared" si="16"/>
        <v>4.488598013178219</v>
      </c>
      <c r="O44" s="152">
        <f t="shared" si="17"/>
        <v>4.7998487017404639</v>
      </c>
      <c r="P44" s="52">
        <f t="shared" si="8"/>
        <v>6.9342518008615142E-2</v>
      </c>
    </row>
    <row r="45" spans="1:16" ht="20.100000000000001" customHeight="1" x14ac:dyDescent="0.25">
      <c r="A45" s="38" t="s">
        <v>183</v>
      </c>
      <c r="B45" s="19">
        <v>6736.8100000000013</v>
      </c>
      <c r="C45" s="140">
        <v>6328.0199999999995</v>
      </c>
      <c r="D45" s="247">
        <f t="shared" si="12"/>
        <v>1.5221550183614988E-2</v>
      </c>
      <c r="E45" s="215">
        <f t="shared" si="13"/>
        <v>1.5322542371732226E-2</v>
      </c>
      <c r="F45" s="52">
        <f t="shared" si="18"/>
        <v>-6.0680054803386424E-2</v>
      </c>
      <c r="H45" s="19">
        <v>3523.0430000000001</v>
      </c>
      <c r="I45" s="140">
        <v>3142.4550000000004</v>
      </c>
      <c r="J45" s="247">
        <f t="shared" si="14"/>
        <v>1.7950541984345477E-2</v>
      </c>
      <c r="K45" s="215">
        <f t="shared" si="15"/>
        <v>1.6585779507384581E-2</v>
      </c>
      <c r="L45" s="52">
        <f t="shared" si="19"/>
        <v>-0.10802820175626573</v>
      </c>
      <c r="N45" s="27">
        <f t="shared" si="16"/>
        <v>5.2295418751604981</v>
      </c>
      <c r="O45" s="152">
        <f t="shared" si="17"/>
        <v>4.9659372125878249</v>
      </c>
      <c r="P45" s="52">
        <f t="shared" si="8"/>
        <v>-5.0406836557663655E-2</v>
      </c>
    </row>
    <row r="46" spans="1:16" ht="20.100000000000001" customHeight="1" x14ac:dyDescent="0.25">
      <c r="A46" s="38" t="s">
        <v>169</v>
      </c>
      <c r="B46" s="19">
        <v>7424.95</v>
      </c>
      <c r="C46" s="140">
        <v>7839.02</v>
      </c>
      <c r="D46" s="247">
        <f t="shared" si="12"/>
        <v>1.6776374728667141E-2</v>
      </c>
      <c r="E46" s="215">
        <f t="shared" si="13"/>
        <v>1.8981247863131972E-2</v>
      </c>
      <c r="F46" s="52">
        <f t="shared" si="18"/>
        <v>5.5767378904908536E-2</v>
      </c>
      <c r="H46" s="19">
        <v>2772.366</v>
      </c>
      <c r="I46" s="140">
        <v>2981.9399999999996</v>
      </c>
      <c r="J46" s="247">
        <f t="shared" si="14"/>
        <v>1.4125706748107227E-2</v>
      </c>
      <c r="K46" s="215">
        <f t="shared" si="15"/>
        <v>1.5738586342286642E-2</v>
      </c>
      <c r="L46" s="52">
        <f t="shared" si="19"/>
        <v>7.5593915089133115E-2</v>
      </c>
      <c r="N46" s="27">
        <f t="shared" si="16"/>
        <v>3.7338514064067772</v>
      </c>
      <c r="O46" s="152">
        <f t="shared" si="17"/>
        <v>3.8039703942584651</v>
      </c>
      <c r="P46" s="52">
        <f t="shared" si="8"/>
        <v>1.8779265755293137E-2</v>
      </c>
    </row>
    <row r="47" spans="1:16" ht="20.100000000000001" customHeight="1" x14ac:dyDescent="0.25">
      <c r="A47" s="38" t="s">
        <v>181</v>
      </c>
      <c r="B47" s="19">
        <v>2258.67</v>
      </c>
      <c r="C47" s="140">
        <v>2897.7100000000005</v>
      </c>
      <c r="D47" s="247">
        <f t="shared" si="12"/>
        <v>5.1033736669470657E-3</v>
      </c>
      <c r="E47" s="215">
        <f t="shared" si="13"/>
        <v>7.0164576369847438E-3</v>
      </c>
      <c r="F47" s="52">
        <f t="shared" si="18"/>
        <v>0.28292756356616966</v>
      </c>
      <c r="H47" s="19">
        <v>1531.6679999999997</v>
      </c>
      <c r="I47" s="140">
        <v>2051.4059999999995</v>
      </c>
      <c r="J47" s="247">
        <f t="shared" si="14"/>
        <v>7.8041257912771595E-3</v>
      </c>
      <c r="K47" s="215">
        <f t="shared" si="15"/>
        <v>1.0827256904593945E-2</v>
      </c>
      <c r="L47" s="52">
        <f t="shared" si="19"/>
        <v>0.33932810504626326</v>
      </c>
      <c r="N47" s="27">
        <f t="shared" si="16"/>
        <v>6.781282790314652</v>
      </c>
      <c r="O47" s="152">
        <f t="shared" si="17"/>
        <v>7.0794040811537364</v>
      </c>
      <c r="P47" s="52">
        <f t="shared" si="8"/>
        <v>4.3962374090175879E-2</v>
      </c>
    </row>
    <row r="48" spans="1:16" ht="20.100000000000001" customHeight="1" x14ac:dyDescent="0.25">
      <c r="A48" s="38" t="s">
        <v>171</v>
      </c>
      <c r="B48" s="19">
        <v>2967.0299999999997</v>
      </c>
      <c r="C48" s="140">
        <v>2784.88</v>
      </c>
      <c r="D48" s="247">
        <f t="shared" si="12"/>
        <v>6.7038844855786591E-3</v>
      </c>
      <c r="E48" s="215">
        <f t="shared" si="13"/>
        <v>6.7432533083317762E-3</v>
      </c>
      <c r="F48" s="52">
        <f t="shared" si="18"/>
        <v>-6.1391357687653865E-2</v>
      </c>
      <c r="H48" s="19">
        <v>1835.0119999999999</v>
      </c>
      <c r="I48" s="140">
        <v>1780.8220000000001</v>
      </c>
      <c r="J48" s="247">
        <f t="shared" si="14"/>
        <v>9.3497183962210385E-3</v>
      </c>
      <c r="K48" s="215">
        <f t="shared" si="15"/>
        <v>9.3991229894778532E-3</v>
      </c>
      <c r="L48" s="52">
        <f t="shared" si="19"/>
        <v>-2.9531142030678727E-2</v>
      </c>
      <c r="N48" s="27">
        <f t="shared" si="16"/>
        <v>6.1846762587503337</v>
      </c>
      <c r="O48" s="152">
        <f t="shared" si="17"/>
        <v>6.3946094625262129</v>
      </c>
      <c r="P48" s="52">
        <f t="shared" si="8"/>
        <v>3.3944089390104633E-2</v>
      </c>
    </row>
    <row r="49" spans="1:16" ht="20.100000000000001" customHeight="1" x14ac:dyDescent="0.25">
      <c r="A49" s="38" t="s">
        <v>187</v>
      </c>
      <c r="B49" s="19">
        <v>2780.4199999999996</v>
      </c>
      <c r="C49" s="140">
        <v>2441.2399999999998</v>
      </c>
      <c r="D49" s="247">
        <f t="shared" si="12"/>
        <v>6.2822467253086803E-3</v>
      </c>
      <c r="E49" s="215">
        <f t="shared" si="13"/>
        <v>5.9111702143115194E-3</v>
      </c>
      <c r="F49" s="52">
        <f t="shared" si="18"/>
        <v>-0.12198876428740978</v>
      </c>
      <c r="H49" s="19">
        <v>1759.2819999999999</v>
      </c>
      <c r="I49" s="140">
        <v>1496.0900000000001</v>
      </c>
      <c r="J49" s="247">
        <f t="shared" si="14"/>
        <v>8.9638603341779463E-3</v>
      </c>
      <c r="K49" s="215">
        <f t="shared" si="15"/>
        <v>7.8963163715003084E-3</v>
      </c>
      <c r="L49" s="52">
        <f t="shared" si="19"/>
        <v>-0.14960193988229278</v>
      </c>
      <c r="N49" s="27">
        <f t="shared" si="16"/>
        <v>6.327396580372751</v>
      </c>
      <c r="O49" s="152">
        <f t="shared" si="17"/>
        <v>6.128401959659846</v>
      </c>
      <c r="P49" s="52">
        <f t="shared" si="8"/>
        <v>-3.1449683639267333E-2</v>
      </c>
    </row>
    <row r="50" spans="1:16" ht="20.100000000000001" customHeight="1" x14ac:dyDescent="0.25">
      <c r="A50" s="38" t="s">
        <v>188</v>
      </c>
      <c r="B50" s="19">
        <v>3049.77</v>
      </c>
      <c r="C50" s="140">
        <v>2556.0199999999995</v>
      </c>
      <c r="D50" s="247">
        <f t="shared" si="12"/>
        <v>6.8908321747954112E-3</v>
      </c>
      <c r="E50" s="215">
        <f t="shared" si="13"/>
        <v>6.1890962343663578E-3</v>
      </c>
      <c r="F50" s="52">
        <f t="shared" si="18"/>
        <v>-0.16189745456214746</v>
      </c>
      <c r="H50" s="19">
        <v>1595.1860000000001</v>
      </c>
      <c r="I50" s="140">
        <v>1423.473</v>
      </c>
      <c r="J50" s="247">
        <f t="shared" si="14"/>
        <v>8.1277615021559842E-3</v>
      </c>
      <c r="K50" s="215">
        <f t="shared" si="15"/>
        <v>7.5130461097184364E-3</v>
      </c>
      <c r="L50" s="52">
        <f t="shared" si="19"/>
        <v>-0.10764450039055018</v>
      </c>
      <c r="N50" s="27">
        <f t="shared" si="16"/>
        <v>5.2305124648744004</v>
      </c>
      <c r="O50" s="152">
        <f t="shared" si="17"/>
        <v>5.5690996158089536</v>
      </c>
      <c r="P50" s="52">
        <f t="shared" si="8"/>
        <v>6.4733074093282703E-2</v>
      </c>
    </row>
    <row r="51" spans="1:16" ht="20.100000000000001" customHeight="1" x14ac:dyDescent="0.25">
      <c r="A51" s="38" t="s">
        <v>178</v>
      </c>
      <c r="B51" s="19">
        <v>2256.0299999999997</v>
      </c>
      <c r="C51" s="140">
        <v>2282.75</v>
      </c>
      <c r="D51" s="247">
        <f t="shared" si="12"/>
        <v>5.097408693542034E-3</v>
      </c>
      <c r="E51" s="215">
        <f t="shared" si="13"/>
        <v>5.5274056654485513E-3</v>
      </c>
      <c r="F51" s="52">
        <f t="shared" si="18"/>
        <v>1.1843814133677414E-2</v>
      </c>
      <c r="H51" s="19">
        <v>1333.5139999999999</v>
      </c>
      <c r="I51" s="140">
        <v>1352.8069999999998</v>
      </c>
      <c r="J51" s="247">
        <f t="shared" si="14"/>
        <v>6.7944952825476357E-3</v>
      </c>
      <c r="K51" s="215">
        <f t="shared" si="15"/>
        <v>7.1400731651038466E-3</v>
      </c>
      <c r="L51" s="52">
        <f t="shared" si="19"/>
        <v>1.4467789614507155E-2</v>
      </c>
      <c r="N51" s="27">
        <f t="shared" si="16"/>
        <v>5.9108877098265546</v>
      </c>
      <c r="O51" s="152">
        <f t="shared" si="17"/>
        <v>5.926216186617018</v>
      </c>
      <c r="P51" s="52">
        <f t="shared" si="8"/>
        <v>2.5932613751028489E-3</v>
      </c>
    </row>
    <row r="52" spans="1:16" ht="20.100000000000001" customHeight="1" x14ac:dyDescent="0.25">
      <c r="A52" s="38" t="s">
        <v>185</v>
      </c>
      <c r="B52" s="19">
        <v>1937.1699999999998</v>
      </c>
      <c r="C52" s="140">
        <v>1671.8200000000002</v>
      </c>
      <c r="D52" s="247">
        <f t="shared" si="12"/>
        <v>4.376957398114752E-3</v>
      </c>
      <c r="E52" s="215">
        <f t="shared" si="13"/>
        <v>4.0481118561428971E-3</v>
      </c>
      <c r="F52" s="52">
        <f t="shared" si="18"/>
        <v>-0.1369781691849449</v>
      </c>
      <c r="H52" s="19">
        <v>1407.9260000000002</v>
      </c>
      <c r="I52" s="140">
        <v>960.59399999999994</v>
      </c>
      <c r="J52" s="247">
        <f t="shared" si="14"/>
        <v>7.1736378959472227E-3</v>
      </c>
      <c r="K52" s="215">
        <f t="shared" si="15"/>
        <v>5.0699851804135885E-3</v>
      </c>
      <c r="L52" s="52">
        <f t="shared" si="19"/>
        <v>-0.31772408493060017</v>
      </c>
      <c r="N52" s="27">
        <f t="shared" si="16"/>
        <v>7.2679527351755411</v>
      </c>
      <c r="O52" s="152">
        <f t="shared" si="17"/>
        <v>5.7457979926068594</v>
      </c>
      <c r="P52" s="52">
        <f t="shared" si="8"/>
        <v>-0.20943377014571593</v>
      </c>
    </row>
    <row r="53" spans="1:16" ht="20.100000000000001" customHeight="1" x14ac:dyDescent="0.25">
      <c r="A53" s="38" t="s">
        <v>177</v>
      </c>
      <c r="B53" s="19">
        <v>1074.1300000000001</v>
      </c>
      <c r="C53" s="140">
        <v>1016.3099999999998</v>
      </c>
      <c r="D53" s="247">
        <f t="shared" si="12"/>
        <v>2.4269533649793249E-3</v>
      </c>
      <c r="E53" s="215">
        <f t="shared" si="13"/>
        <v>2.4608729172498154E-3</v>
      </c>
      <c r="F53" s="52">
        <f t="shared" si="18"/>
        <v>-5.3829610940947813E-2</v>
      </c>
      <c r="H53" s="19">
        <v>885.8</v>
      </c>
      <c r="I53" s="140">
        <v>815.54199999999992</v>
      </c>
      <c r="J53" s="247">
        <f t="shared" si="14"/>
        <v>4.5133113872675469E-3</v>
      </c>
      <c r="K53" s="215">
        <f t="shared" si="15"/>
        <v>4.3044052471750381E-3</v>
      </c>
      <c r="L53" s="52">
        <f t="shared" si="19"/>
        <v>-7.9315872657484812E-2</v>
      </c>
      <c r="N53" s="27">
        <f t="shared" si="16"/>
        <v>8.2466740524889897</v>
      </c>
      <c r="O53" s="152">
        <f t="shared" si="17"/>
        <v>8.0245397565703378</v>
      </c>
      <c r="P53" s="52">
        <f t="shared" si="8"/>
        <v>-2.6936228412181254E-2</v>
      </c>
    </row>
    <row r="54" spans="1:16" ht="20.100000000000001" customHeight="1" x14ac:dyDescent="0.25">
      <c r="A54" s="38" t="s">
        <v>190</v>
      </c>
      <c r="B54" s="19">
        <v>1032.7200000000003</v>
      </c>
      <c r="C54" s="140">
        <v>691.3599999999999</v>
      </c>
      <c r="D54" s="247">
        <f t="shared" si="12"/>
        <v>2.3333891419860249E-3</v>
      </c>
      <c r="E54" s="215">
        <f t="shared" si="13"/>
        <v>1.6740454192813537E-3</v>
      </c>
      <c r="F54" s="52">
        <f t="shared" si="18"/>
        <v>-0.33054458129986858</v>
      </c>
      <c r="H54" s="19">
        <v>531.29200000000003</v>
      </c>
      <c r="I54" s="140">
        <v>463.41300000000007</v>
      </c>
      <c r="J54" s="247">
        <f t="shared" si="14"/>
        <v>2.7070289383203318E-3</v>
      </c>
      <c r="K54" s="215">
        <f t="shared" si="15"/>
        <v>2.445879364654581E-3</v>
      </c>
      <c r="L54" s="52">
        <f t="shared" si="19"/>
        <v>-0.12776213457006685</v>
      </c>
      <c r="N54" s="27">
        <f t="shared" si="16"/>
        <v>5.1445890464017339</v>
      </c>
      <c r="O54" s="152">
        <f t="shared" si="17"/>
        <v>6.7029188845174748</v>
      </c>
      <c r="P54" s="52">
        <f t="shared" si="8"/>
        <v>0.30290657311212826</v>
      </c>
    </row>
    <row r="55" spans="1:16" ht="20.100000000000001" customHeight="1" x14ac:dyDescent="0.25">
      <c r="A55" s="38" t="s">
        <v>193</v>
      </c>
      <c r="B55" s="19">
        <v>598.6</v>
      </c>
      <c r="C55" s="140">
        <v>731.66000000000008</v>
      </c>
      <c r="D55" s="247">
        <f t="shared" si="12"/>
        <v>1.3525125303982049E-3</v>
      </c>
      <c r="E55" s="215">
        <f t="shared" si="13"/>
        <v>1.7716270415867211E-3</v>
      </c>
      <c r="F55" s="52">
        <f t="shared" si="18"/>
        <v>0.22228533244236562</v>
      </c>
      <c r="H55" s="19">
        <v>313.05899999999997</v>
      </c>
      <c r="I55" s="140">
        <v>388.83799999999997</v>
      </c>
      <c r="J55" s="247">
        <f t="shared" si="14"/>
        <v>1.5950922889891523E-3</v>
      </c>
      <c r="K55" s="215">
        <f t="shared" si="15"/>
        <v>2.052274839923692E-3</v>
      </c>
      <c r="L55" s="52">
        <f t="shared" si="19"/>
        <v>0.24205980342363581</v>
      </c>
      <c r="N55" s="27">
        <f t="shared" si="16"/>
        <v>5.2298529903107234</v>
      </c>
      <c r="O55" s="152">
        <f t="shared" si="17"/>
        <v>5.3144630019407915</v>
      </c>
      <c r="P55" s="52">
        <f t="shared" si="8"/>
        <v>1.6178277245426191E-2</v>
      </c>
    </row>
    <row r="56" spans="1:16" ht="20.100000000000001" customHeight="1" x14ac:dyDescent="0.25">
      <c r="A56" s="38" t="s">
        <v>189</v>
      </c>
      <c r="B56" s="19">
        <v>497.59999999999997</v>
      </c>
      <c r="C56" s="140">
        <v>483.75</v>
      </c>
      <c r="D56" s="247">
        <f t="shared" si="12"/>
        <v>1.1243071084633255E-3</v>
      </c>
      <c r="E56" s="215">
        <f t="shared" si="13"/>
        <v>1.1713426746953178E-3</v>
      </c>
      <c r="F56" s="52">
        <f t="shared" si="18"/>
        <v>-2.7833601286173567E-2</v>
      </c>
      <c r="H56" s="19">
        <v>317.12800000000004</v>
      </c>
      <c r="I56" s="140">
        <v>361.53600000000006</v>
      </c>
      <c r="J56" s="247">
        <f t="shared" si="14"/>
        <v>1.6158245807421348E-3</v>
      </c>
      <c r="K56" s="215">
        <f t="shared" si="15"/>
        <v>1.9081757352075982E-3</v>
      </c>
      <c r="L56" s="52">
        <f t="shared" si="19"/>
        <v>0.14003178527282362</v>
      </c>
      <c r="N56" s="27">
        <f t="shared" ref="N56" si="20">(H56/B56)*10</f>
        <v>6.3731511254019306</v>
      </c>
      <c r="O56" s="152">
        <f t="shared" ref="O56" si="21">(I56/C56)*10</f>
        <v>7.4736124031007769</v>
      </c>
      <c r="P56" s="52">
        <f t="shared" ref="P56" si="22">(O56-N56)/N56</f>
        <v>0.17267145499071221</v>
      </c>
    </row>
    <row r="57" spans="1:16" ht="20.100000000000001" customHeight="1" x14ac:dyDescent="0.25">
      <c r="A57" s="38" t="s">
        <v>191</v>
      </c>
      <c r="B57" s="19">
        <v>410.29999999999995</v>
      </c>
      <c r="C57" s="140">
        <v>321.56</v>
      </c>
      <c r="D57" s="247">
        <f t="shared" si="12"/>
        <v>9.2705628336515772E-4</v>
      </c>
      <c r="E57" s="215">
        <f t="shared" si="13"/>
        <v>7.7861901906982204E-4</v>
      </c>
      <c r="F57" s="52">
        <f t="shared" si="18"/>
        <v>-0.21628077016816954</v>
      </c>
      <c r="H57" s="19">
        <v>236.75399999999996</v>
      </c>
      <c r="I57" s="140">
        <v>178.46600000000004</v>
      </c>
      <c r="J57" s="247">
        <f t="shared" si="14"/>
        <v>1.2063044978337556E-3</v>
      </c>
      <c r="K57" s="215">
        <f t="shared" si="15"/>
        <v>9.4193798338079531E-4</v>
      </c>
      <c r="L57" s="52">
        <f t="shared" si="19"/>
        <v>-0.24619647397720815</v>
      </c>
      <c r="N57" s="27">
        <f t="shared" ref="N57:N60" si="23">(H57/B57)*10</f>
        <v>5.7702656592737025</v>
      </c>
      <c r="O57" s="152">
        <f t="shared" ref="O57:O60" si="24">(I57/C57)*10</f>
        <v>5.5500062196790658</v>
      </c>
      <c r="P57" s="52">
        <f t="shared" ref="P57:P60" si="25">(O57-N57)/N57</f>
        <v>-3.8171455631448435E-2</v>
      </c>
    </row>
    <row r="58" spans="1:16" ht="20.100000000000001" customHeight="1" x14ac:dyDescent="0.25">
      <c r="A58" s="38" t="s">
        <v>194</v>
      </c>
      <c r="B58" s="19">
        <v>181.08999999999995</v>
      </c>
      <c r="C58" s="140">
        <v>299.78000000000003</v>
      </c>
      <c r="D58" s="247">
        <f t="shared" si="12"/>
        <v>4.0916554315036894E-4</v>
      </c>
      <c r="E58" s="215">
        <f t="shared" si="13"/>
        <v>7.2588135818121423E-4</v>
      </c>
      <c r="F58" s="52">
        <f t="shared" si="18"/>
        <v>0.65541995692749522</v>
      </c>
      <c r="H58" s="19">
        <v>122.18299999999998</v>
      </c>
      <c r="I58" s="140">
        <v>175.48400000000001</v>
      </c>
      <c r="J58" s="247">
        <f t="shared" si="14"/>
        <v>6.2254450804979748E-4</v>
      </c>
      <c r="K58" s="215">
        <f t="shared" si="15"/>
        <v>9.2619908036037932E-4</v>
      </c>
      <c r="L58" s="52">
        <f t="shared" si="19"/>
        <v>0.43623908399695571</v>
      </c>
      <c r="N58" s="27">
        <f t="shared" ref="N58:N59" si="26">(H58/B58)*10</f>
        <v>6.7470870837705021</v>
      </c>
      <c r="O58" s="152">
        <f t="shared" ref="O58:O59" si="27">(I58/C58)*10</f>
        <v>5.853759423577289</v>
      </c>
      <c r="P58" s="52">
        <f t="shared" ref="P58:P59" si="28">(O58-N58)/N58</f>
        <v>-0.13240197571216039</v>
      </c>
    </row>
    <row r="59" spans="1:16" ht="20.100000000000001" customHeight="1" x14ac:dyDescent="0.25">
      <c r="A59" s="38" t="s">
        <v>227</v>
      </c>
      <c r="B59" s="19">
        <v>322.8</v>
      </c>
      <c r="C59" s="140">
        <v>214.7</v>
      </c>
      <c r="D59" s="247">
        <f t="shared" si="12"/>
        <v>7.2935356634236642E-4</v>
      </c>
      <c r="E59" s="215">
        <f t="shared" si="13"/>
        <v>5.1987033024720357E-4</v>
      </c>
      <c r="F59" s="52">
        <f t="shared" ref="F59:F60" si="29">(C59-B59)/B59</f>
        <v>-0.33488228004956633</v>
      </c>
      <c r="H59" s="19">
        <v>220.90800000000002</v>
      </c>
      <c r="I59" s="140">
        <v>162.88799999999998</v>
      </c>
      <c r="J59" s="247">
        <f t="shared" si="14"/>
        <v>1.1255662586797238E-3</v>
      </c>
      <c r="K59" s="215">
        <f t="shared" si="15"/>
        <v>8.5971778510714051E-4</v>
      </c>
      <c r="L59" s="52">
        <f t="shared" ref="L59:L60" si="30">(I59-H59)/H59</f>
        <v>-0.26264327231245604</v>
      </c>
      <c r="N59" s="27">
        <f t="shared" si="26"/>
        <v>6.8434944237918218</v>
      </c>
      <c r="O59" s="152">
        <f t="shared" si="27"/>
        <v>7.5867722403353515</v>
      </c>
      <c r="P59" s="52">
        <f t="shared" si="28"/>
        <v>0.10861086025868297</v>
      </c>
    </row>
    <row r="60" spans="1:16" ht="20.100000000000001" customHeight="1" x14ac:dyDescent="0.25">
      <c r="A60" s="38" t="s">
        <v>209</v>
      </c>
      <c r="B60" s="19">
        <v>224.38</v>
      </c>
      <c r="C60" s="140">
        <v>204.72000000000003</v>
      </c>
      <c r="D60" s="247">
        <f t="shared" si="12"/>
        <v>5.0697755023513061E-4</v>
      </c>
      <c r="E60" s="215">
        <f t="shared" si="13"/>
        <v>4.9570495579044031E-4</v>
      </c>
      <c r="F60" s="52">
        <f t="shared" si="29"/>
        <v>-8.7619217399055038E-2</v>
      </c>
      <c r="H60" s="19">
        <v>177.66000000000003</v>
      </c>
      <c r="I60" s="140">
        <v>156.22900000000001</v>
      </c>
      <c r="J60" s="247">
        <f t="shared" si="14"/>
        <v>9.0520986798594779E-4</v>
      </c>
      <c r="K60" s="215">
        <f t="shared" si="15"/>
        <v>8.2457179073660105E-4</v>
      </c>
      <c r="L60" s="52">
        <f t="shared" si="30"/>
        <v>-0.1206292919058877</v>
      </c>
      <c r="N60" s="27">
        <f t="shared" si="23"/>
        <v>7.917817987342902</v>
      </c>
      <c r="O60" s="152">
        <f t="shared" si="24"/>
        <v>7.6313501367721761</v>
      </c>
      <c r="P60" s="52">
        <f t="shared" si="25"/>
        <v>-3.6180151025025024E-2</v>
      </c>
    </row>
    <row r="61" spans="1:16" ht="20.100000000000001" customHeight="1" thickBot="1" x14ac:dyDescent="0.3">
      <c r="A61" s="8" t="s">
        <v>17</v>
      </c>
      <c r="B61" s="19">
        <f>B62-SUM(B39:B60)</f>
        <v>476.44000000000233</v>
      </c>
      <c r="C61" s="140">
        <f>C62-SUM(C39:C60)</f>
        <v>383.45999999996275</v>
      </c>
      <c r="D61" s="247">
        <f t="shared" si="12"/>
        <v>1.0764969428381623E-3</v>
      </c>
      <c r="E61" s="215">
        <f t="shared" si="13"/>
        <v>9.2850245382661073E-4</v>
      </c>
      <c r="F61" s="52">
        <f t="shared" ref="F61" si="31">(C61-B61)/B61</f>
        <v>-0.19515573839316414</v>
      </c>
      <c r="H61" s="19">
        <f>H62-SUM(H39:H60)</f>
        <v>324.16200000004028</v>
      </c>
      <c r="I61" s="140">
        <f>I62-SUM(I39:I60)</f>
        <v>354.38300000011805</v>
      </c>
      <c r="J61" s="247">
        <f t="shared" si="14"/>
        <v>1.6516640843526806E-3</v>
      </c>
      <c r="K61" s="215">
        <f t="shared" si="15"/>
        <v>1.8704224242407379E-3</v>
      </c>
      <c r="L61" s="52">
        <f t="shared" ref="L61" si="32">(I61-H61)/H61</f>
        <v>9.3228077319593317E-2</v>
      </c>
      <c r="N61" s="27">
        <f t="shared" si="16"/>
        <v>6.8038367895231024</v>
      </c>
      <c r="O61" s="152">
        <f t="shared" si="17"/>
        <v>9.2417201272662712</v>
      </c>
      <c r="P61" s="52">
        <f t="shared" ref="P61" si="33">(O61-N61)/N61</f>
        <v>0.35831008490637911</v>
      </c>
    </row>
    <row r="62" spans="1:16" ht="26.25" customHeight="1" thickBot="1" x14ac:dyDescent="0.3">
      <c r="A62" s="12" t="s">
        <v>18</v>
      </c>
      <c r="B62" s="17">
        <v>442583.7</v>
      </c>
      <c r="C62" s="145">
        <v>412987.6</v>
      </c>
      <c r="D62" s="253">
        <f>SUM(D39:D61)</f>
        <v>1</v>
      </c>
      <c r="E62" s="254">
        <f>SUM(E39:E61)</f>
        <v>1</v>
      </c>
      <c r="F62" s="57">
        <f t="shared" si="18"/>
        <v>-6.6871192951751354E-2</v>
      </c>
      <c r="G62" s="1"/>
      <c r="H62" s="17">
        <v>196263.87899999999</v>
      </c>
      <c r="I62" s="145">
        <v>189466.826</v>
      </c>
      <c r="J62" s="253">
        <f>SUM(J39:J61)</f>
        <v>1.0000000000000002</v>
      </c>
      <c r="K62" s="254">
        <f>SUM(K39:K61)</f>
        <v>1.0000000000000009</v>
      </c>
      <c r="L62" s="57">
        <f t="shared" si="19"/>
        <v>-3.4632215742561499E-2</v>
      </c>
      <c r="M62" s="1"/>
      <c r="N62" s="29">
        <f t="shared" si="16"/>
        <v>4.4345031007694136</v>
      </c>
      <c r="O62" s="146">
        <f t="shared" si="17"/>
        <v>4.5877122218681627</v>
      </c>
      <c r="P62" s="57">
        <f t="shared" si="8"/>
        <v>3.4549332274041361E-2</v>
      </c>
    </row>
    <row r="64" spans="1:16" ht="15.75" thickBot="1" x14ac:dyDescent="0.3"/>
    <row r="65" spans="1:16" x14ac:dyDescent="0.25">
      <c r="A65" s="354" t="s">
        <v>15</v>
      </c>
      <c r="B65" s="342" t="s">
        <v>1</v>
      </c>
      <c r="C65" s="340"/>
      <c r="D65" s="342" t="s">
        <v>104</v>
      </c>
      <c r="E65" s="340"/>
      <c r="F65" s="130" t="s">
        <v>0</v>
      </c>
      <c r="H65" s="352" t="s">
        <v>19</v>
      </c>
      <c r="I65" s="353"/>
      <c r="J65" s="342" t="s">
        <v>104</v>
      </c>
      <c r="K65" s="343"/>
      <c r="L65" s="130" t="s">
        <v>0</v>
      </c>
      <c r="N65" s="350" t="s">
        <v>22</v>
      </c>
      <c r="O65" s="340"/>
      <c r="P65" s="130" t="s">
        <v>0</v>
      </c>
    </row>
    <row r="66" spans="1:16" x14ac:dyDescent="0.25">
      <c r="A66" s="355"/>
      <c r="B66" s="345" t="str">
        <f>B5</f>
        <v>jan-dez</v>
      </c>
      <c r="C66" s="347"/>
      <c r="D66" s="345" t="str">
        <f>B5</f>
        <v>jan-dez</v>
      </c>
      <c r="E66" s="347"/>
      <c r="F66" s="131" t="str">
        <f>F37</f>
        <v>2023/2022</v>
      </c>
      <c r="H66" s="348" t="str">
        <f>B5</f>
        <v>jan-dez</v>
      </c>
      <c r="I66" s="347"/>
      <c r="J66" s="345" t="str">
        <f>B5</f>
        <v>jan-dez</v>
      </c>
      <c r="K66" s="346"/>
      <c r="L66" s="131" t="str">
        <f>L37</f>
        <v>2023/2022</v>
      </c>
      <c r="N66" s="348" t="str">
        <f>B5</f>
        <v>jan-dez</v>
      </c>
      <c r="O66" s="346"/>
      <c r="P66" s="131" t="str">
        <f>P37</f>
        <v>2023/2022</v>
      </c>
    </row>
    <row r="67" spans="1:16" ht="19.5" customHeight="1" thickBot="1" x14ac:dyDescent="0.3">
      <c r="A67" s="356"/>
      <c r="B67" s="99">
        <f>B6</f>
        <v>2022</v>
      </c>
      <c r="C67" s="134">
        <f>C6</f>
        <v>2023</v>
      </c>
      <c r="D67" s="99">
        <f>B6</f>
        <v>2022</v>
      </c>
      <c r="E67" s="134">
        <f>C6</f>
        <v>2023</v>
      </c>
      <c r="F67" s="132" t="s">
        <v>1</v>
      </c>
      <c r="H67" s="25">
        <f>B6</f>
        <v>2022</v>
      </c>
      <c r="I67" s="134">
        <f>C6</f>
        <v>2023</v>
      </c>
      <c r="J67" s="99">
        <f>B6</f>
        <v>2022</v>
      </c>
      <c r="K67" s="134">
        <f>C6</f>
        <v>2023</v>
      </c>
      <c r="L67" s="259">
        <v>1000</v>
      </c>
      <c r="N67" s="25">
        <f>B6</f>
        <v>2022</v>
      </c>
      <c r="O67" s="134">
        <f>C6</f>
        <v>2023</v>
      </c>
      <c r="P67" s="132"/>
    </row>
    <row r="68" spans="1:16" ht="20.100000000000001" customHeight="1" x14ac:dyDescent="0.25">
      <c r="A68" s="38" t="s">
        <v>162</v>
      </c>
      <c r="B68" s="39">
        <v>61270.999999999993</v>
      </c>
      <c r="C68" s="147">
        <v>67410.900000000009</v>
      </c>
      <c r="D68" s="247">
        <f>B68/$B$96</f>
        <v>0.41123005513090877</v>
      </c>
      <c r="E68" s="246">
        <f>C68/$C$96</f>
        <v>0.45633440356007854</v>
      </c>
      <c r="F68" s="61">
        <f t="shared" ref="F68:F94" si="34">(C68-B68)/B68</f>
        <v>0.10020890796624858</v>
      </c>
      <c r="H68" s="19">
        <v>37416.286</v>
      </c>
      <c r="I68" s="147">
        <v>40552.553</v>
      </c>
      <c r="J68" s="245">
        <f>H68/$H$96</f>
        <v>0.30770587198170046</v>
      </c>
      <c r="K68" s="246">
        <f>I68/$I$96</f>
        <v>0.34371568489353471</v>
      </c>
      <c r="L68" s="61">
        <f t="shared" ref="L68:L82" si="35">(I68-H68)/H68</f>
        <v>8.3820906222493594E-2</v>
      </c>
      <c r="N68" s="41">
        <f t="shared" ref="N68:N96" si="36">(H68/B68)*10</f>
        <v>6.1066876662695249</v>
      </c>
      <c r="O68" s="149">
        <f t="shared" ref="O68:O96" si="37">(I68/C68)*10</f>
        <v>6.015726388462399</v>
      </c>
      <c r="P68" s="61">
        <f t="shared" si="8"/>
        <v>-1.4895354532302873E-2</v>
      </c>
    </row>
    <row r="69" spans="1:16" ht="20.100000000000001" customHeight="1" x14ac:dyDescent="0.25">
      <c r="A69" s="38" t="s">
        <v>161</v>
      </c>
      <c r="B69" s="19">
        <v>34991.020000000004</v>
      </c>
      <c r="C69" s="140">
        <v>30866.730000000003</v>
      </c>
      <c r="D69" s="247">
        <f t="shared" ref="D69:D95" si="38">B69/$B$96</f>
        <v>0.23484779232731204</v>
      </c>
      <c r="E69" s="215">
        <f t="shared" ref="E69:E95" si="39">C69/$C$96</f>
        <v>0.20895064187542345</v>
      </c>
      <c r="F69" s="52">
        <f t="shared" si="34"/>
        <v>-0.11786709847269386</v>
      </c>
      <c r="H69" s="19">
        <v>37120.154000000002</v>
      </c>
      <c r="I69" s="140">
        <v>33466.156000000003</v>
      </c>
      <c r="J69" s="214">
        <f t="shared" ref="J69:J96" si="40">H69/$H$96</f>
        <v>0.30527052724220161</v>
      </c>
      <c r="K69" s="215">
        <f t="shared" ref="K69:K96" si="41">I69/$I$96</f>
        <v>0.28365273896057486</v>
      </c>
      <c r="L69" s="52">
        <f t="shared" si="35"/>
        <v>-9.8437037734272315E-2</v>
      </c>
      <c r="N69" s="40">
        <f t="shared" si="36"/>
        <v>10.60848011861329</v>
      </c>
      <c r="O69" s="143">
        <f t="shared" si="37"/>
        <v>10.842144924324668</v>
      </c>
      <c r="P69" s="52">
        <f t="shared" si="8"/>
        <v>2.2026228366247975E-2</v>
      </c>
    </row>
    <row r="70" spans="1:16" ht="20.100000000000001" customHeight="1" x14ac:dyDescent="0.25">
      <c r="A70" s="38" t="s">
        <v>166</v>
      </c>
      <c r="B70" s="19">
        <v>11328.4</v>
      </c>
      <c r="C70" s="140">
        <v>10355.98</v>
      </c>
      <c r="D70" s="247">
        <f t="shared" si="38"/>
        <v>7.6032357176233245E-2</v>
      </c>
      <c r="E70" s="215">
        <f t="shared" si="39"/>
        <v>7.0104240658114658E-2</v>
      </c>
      <c r="F70" s="52">
        <f t="shared" si="34"/>
        <v>-8.5839129974224077E-2</v>
      </c>
      <c r="H70" s="19">
        <v>11577.549999999997</v>
      </c>
      <c r="I70" s="140">
        <v>9909.7929999999997</v>
      </c>
      <c r="J70" s="214">
        <f t="shared" si="40"/>
        <v>9.5212018588957101E-2</v>
      </c>
      <c r="K70" s="215">
        <f t="shared" si="41"/>
        <v>8.3993510547860098E-2</v>
      </c>
      <c r="L70" s="52">
        <f t="shared" si="35"/>
        <v>-0.14405094342067173</v>
      </c>
      <c r="N70" s="40">
        <f t="shared" si="36"/>
        <v>10.219933971258076</v>
      </c>
      <c r="O70" s="143">
        <f t="shared" si="37"/>
        <v>9.5691503846087009</v>
      </c>
      <c r="P70" s="52">
        <f t="shared" si="8"/>
        <v>-6.3677866068371808E-2</v>
      </c>
    </row>
    <row r="71" spans="1:16" ht="20.100000000000001" customHeight="1" x14ac:dyDescent="0.25">
      <c r="A71" s="38" t="s">
        <v>174</v>
      </c>
      <c r="B71" s="19">
        <v>2287.14</v>
      </c>
      <c r="C71" s="140">
        <v>2312.4699999999993</v>
      </c>
      <c r="D71" s="247">
        <f t="shared" si="38"/>
        <v>1.5350503636175463E-2</v>
      </c>
      <c r="E71" s="215">
        <f t="shared" si="39"/>
        <v>1.5654139289055249E-2</v>
      </c>
      <c r="F71" s="52">
        <f t="shared" si="34"/>
        <v>1.1074966989340169E-2</v>
      </c>
      <c r="H71" s="19">
        <v>6365.3579999999984</v>
      </c>
      <c r="I71" s="140">
        <v>7158.9469999999992</v>
      </c>
      <c r="J71" s="214">
        <f t="shared" si="40"/>
        <v>5.234774060326812E-2</v>
      </c>
      <c r="K71" s="215">
        <f t="shared" si="41"/>
        <v>6.0677865860171987E-2</v>
      </c>
      <c r="L71" s="52">
        <f t="shared" si="35"/>
        <v>0.12467311343682493</v>
      </c>
      <c r="N71" s="40">
        <f t="shared" si="36"/>
        <v>27.831081612843981</v>
      </c>
      <c r="O71" s="143">
        <f t="shared" si="37"/>
        <v>30.958010266079135</v>
      </c>
      <c r="P71" s="52">
        <f t="shared" si="8"/>
        <v>0.1123538314727978</v>
      </c>
    </row>
    <row r="72" spans="1:16" ht="20.100000000000001" customHeight="1" x14ac:dyDescent="0.25">
      <c r="A72" s="38" t="s">
        <v>170</v>
      </c>
      <c r="B72" s="19">
        <v>7121.8799999999992</v>
      </c>
      <c r="C72" s="140">
        <v>7016.75</v>
      </c>
      <c r="D72" s="247">
        <f t="shared" si="38"/>
        <v>4.7799629596966209E-2</v>
      </c>
      <c r="E72" s="215">
        <f t="shared" si="39"/>
        <v>4.7499505661253306E-2</v>
      </c>
      <c r="F72" s="52">
        <f t="shared" si="34"/>
        <v>-1.4761551725106181E-2</v>
      </c>
      <c r="H72" s="19">
        <v>4702.7530000000006</v>
      </c>
      <c r="I72" s="140">
        <v>4472.5860000000002</v>
      </c>
      <c r="J72" s="214">
        <f t="shared" si="40"/>
        <v>3.8674728768631872E-2</v>
      </c>
      <c r="K72" s="215">
        <f t="shared" si="41"/>
        <v>3.7908783701860516E-2</v>
      </c>
      <c r="L72" s="52">
        <f t="shared" si="35"/>
        <v>-4.8943034005826024E-2</v>
      </c>
      <c r="N72" s="40">
        <f t="shared" si="36"/>
        <v>6.6032466146579294</v>
      </c>
      <c r="O72" s="143">
        <f t="shared" si="37"/>
        <v>6.3741561264118012</v>
      </c>
      <c r="P72" s="52">
        <f t="shared" ref="P72:P76" si="42">(O72-N72)/N72</f>
        <v>-3.4693613856188812E-2</v>
      </c>
    </row>
    <row r="73" spans="1:16" ht="20.100000000000001" customHeight="1" x14ac:dyDescent="0.25">
      <c r="A73" s="38" t="s">
        <v>195</v>
      </c>
      <c r="B73" s="19">
        <v>3888.5000000000005</v>
      </c>
      <c r="C73" s="140">
        <v>3458.92</v>
      </c>
      <c r="D73" s="247">
        <f t="shared" si="38"/>
        <v>2.609828580203586E-2</v>
      </c>
      <c r="E73" s="215">
        <f t="shared" si="39"/>
        <v>2.3414969910830842E-2</v>
      </c>
      <c r="F73" s="52">
        <f t="shared" si="34"/>
        <v>-0.11047447601903056</v>
      </c>
      <c r="H73" s="19">
        <v>3740.7159999999999</v>
      </c>
      <c r="I73" s="140">
        <v>3299.4519999999993</v>
      </c>
      <c r="J73" s="214">
        <f t="shared" si="40"/>
        <v>3.0763082113919555E-2</v>
      </c>
      <c r="K73" s="215">
        <f t="shared" si="41"/>
        <v>2.7965524240936016E-2</v>
      </c>
      <c r="L73" s="52">
        <f t="shared" si="35"/>
        <v>-0.11796244355358723</v>
      </c>
      <c r="N73" s="40">
        <f t="shared" si="36"/>
        <v>9.6199459945994583</v>
      </c>
      <c r="O73" s="143">
        <f t="shared" si="37"/>
        <v>9.538965919998148</v>
      </c>
      <c r="P73" s="52">
        <f t="shared" si="42"/>
        <v>-8.4179344298576826E-3</v>
      </c>
    </row>
    <row r="74" spans="1:16" ht="20.100000000000001" customHeight="1" x14ac:dyDescent="0.25">
      <c r="A74" s="38" t="s">
        <v>163</v>
      </c>
      <c r="B74" s="19">
        <v>6483.17</v>
      </c>
      <c r="C74" s="140">
        <v>6305.7</v>
      </c>
      <c r="D74" s="247">
        <f t="shared" si="38"/>
        <v>4.3512825913124546E-2</v>
      </c>
      <c r="E74" s="215">
        <f t="shared" si="39"/>
        <v>4.2686091544969537E-2</v>
      </c>
      <c r="F74" s="52">
        <f t="shared" si="34"/>
        <v>-2.7373954408105951E-2</v>
      </c>
      <c r="H74" s="19">
        <v>3183.2719999999999</v>
      </c>
      <c r="I74" s="140">
        <v>3176.9300000000003</v>
      </c>
      <c r="J74" s="214">
        <f t="shared" si="40"/>
        <v>2.6178747043865646E-2</v>
      </c>
      <c r="K74" s="215">
        <f t="shared" si="41"/>
        <v>2.692705119721605E-2</v>
      </c>
      <c r="L74" s="52">
        <f t="shared" si="35"/>
        <v>-1.9922896943772458E-3</v>
      </c>
      <c r="N74" s="40">
        <f t="shared" si="36"/>
        <v>4.9100548034372071</v>
      </c>
      <c r="O74" s="143">
        <f t="shared" si="37"/>
        <v>5.0381876714718432</v>
      </c>
      <c r="P74" s="52">
        <f t="shared" si="42"/>
        <v>2.6096015862173E-2</v>
      </c>
    </row>
    <row r="75" spans="1:16" ht="20.100000000000001" customHeight="1" x14ac:dyDescent="0.25">
      <c r="A75" s="38" t="s">
        <v>175</v>
      </c>
      <c r="B75" s="19">
        <v>1879.4199999999998</v>
      </c>
      <c r="C75" s="140">
        <v>1876.1000000000001</v>
      </c>
      <c r="D75" s="247">
        <f t="shared" si="38"/>
        <v>1.2614026051706886E-2</v>
      </c>
      <c r="E75" s="215">
        <f t="shared" si="39"/>
        <v>1.2700156421573712E-2</v>
      </c>
      <c r="F75" s="52">
        <f t="shared" si="34"/>
        <v>-1.766502431601084E-3</v>
      </c>
      <c r="H75" s="19">
        <v>1885.2909999999999</v>
      </c>
      <c r="I75" s="140">
        <v>1806.7720000000002</v>
      </c>
      <c r="J75" s="214">
        <f t="shared" si="40"/>
        <v>1.5504347788400272E-2</v>
      </c>
      <c r="K75" s="215">
        <f t="shared" si="41"/>
        <v>1.5313853986614888E-2</v>
      </c>
      <c r="L75" s="52">
        <f t="shared" si="35"/>
        <v>-4.1648212397979827E-2</v>
      </c>
      <c r="N75" s="40">
        <f t="shared" si="36"/>
        <v>10.031238360770878</v>
      </c>
      <c r="O75" s="143">
        <f t="shared" si="37"/>
        <v>9.6304674590906671</v>
      </c>
      <c r="P75" s="52">
        <f t="shared" si="42"/>
        <v>-3.9952285776350814E-2</v>
      </c>
    </row>
    <row r="76" spans="1:16" ht="20.100000000000001" customHeight="1" x14ac:dyDescent="0.25">
      <c r="A76" s="38" t="s">
        <v>201</v>
      </c>
      <c r="B76" s="19">
        <v>1456.63</v>
      </c>
      <c r="C76" s="140">
        <v>1022.6</v>
      </c>
      <c r="D76" s="247">
        <f t="shared" si="38"/>
        <v>9.7764037669588518E-3</v>
      </c>
      <c r="E76" s="215">
        <f t="shared" si="39"/>
        <v>6.9224348151491269E-3</v>
      </c>
      <c r="F76" s="52">
        <f t="shared" si="34"/>
        <v>-0.29796859875191373</v>
      </c>
      <c r="H76" s="19">
        <v>1881.6719999999996</v>
      </c>
      <c r="I76" s="140">
        <v>1602.6930000000002</v>
      </c>
      <c r="J76" s="214">
        <f t="shared" si="40"/>
        <v>1.5474585680244965E-2</v>
      </c>
      <c r="K76" s="215">
        <f t="shared" si="41"/>
        <v>1.3584119405973623E-2</v>
      </c>
      <c r="L76" s="52">
        <f t="shared" si="35"/>
        <v>-0.14826122724895702</v>
      </c>
      <c r="N76" s="40">
        <f t="shared" si="36"/>
        <v>12.91798191716496</v>
      </c>
      <c r="O76" s="143">
        <f t="shared" si="37"/>
        <v>15.672726383727756</v>
      </c>
      <c r="P76" s="52">
        <f t="shared" si="42"/>
        <v>0.21324882510497931</v>
      </c>
    </row>
    <row r="77" spans="1:16" ht="20.100000000000001" customHeight="1" x14ac:dyDescent="0.25">
      <c r="A77" s="38" t="s">
        <v>205</v>
      </c>
      <c r="B77" s="19">
        <v>884.87</v>
      </c>
      <c r="C77" s="140">
        <v>1237.03</v>
      </c>
      <c r="D77" s="247">
        <f t="shared" si="38"/>
        <v>5.9389456493885735E-3</v>
      </c>
      <c r="E77" s="215">
        <f t="shared" si="39"/>
        <v>8.37400698159977E-3</v>
      </c>
      <c r="F77" s="52">
        <f t="shared" si="34"/>
        <v>0.39797936420039098</v>
      </c>
      <c r="H77" s="19">
        <v>1150.0869999999998</v>
      </c>
      <c r="I77" s="140">
        <v>1212.575</v>
      </c>
      <c r="J77" s="214">
        <f t="shared" si="40"/>
        <v>9.4581413876785609E-3</v>
      </c>
      <c r="K77" s="215">
        <f t="shared" si="41"/>
        <v>1.0277553835137773E-2</v>
      </c>
      <c r="L77" s="52">
        <f t="shared" si="35"/>
        <v>5.4333280873534173E-2</v>
      </c>
      <c r="N77" s="40">
        <f t="shared" ref="N77:N78" si="43">(H77/B77)*10</f>
        <v>12.997242532801426</v>
      </c>
      <c r="O77" s="143">
        <f t="shared" ref="O77:O78" si="44">(I77/C77)*10</f>
        <v>9.8023087556486104</v>
      </c>
      <c r="P77" s="52">
        <f t="shared" ref="P77:P78" si="45">(O77-N77)/N77</f>
        <v>-0.24581627749806861</v>
      </c>
    </row>
    <row r="78" spans="1:16" ht="20.100000000000001" customHeight="1" x14ac:dyDescent="0.25">
      <c r="A78" s="38" t="s">
        <v>197</v>
      </c>
      <c r="B78" s="19">
        <v>794.45000000000016</v>
      </c>
      <c r="C78" s="140">
        <v>1923.2800000000002</v>
      </c>
      <c r="D78" s="247">
        <f t="shared" si="38"/>
        <v>5.3320774477118148E-3</v>
      </c>
      <c r="E78" s="215">
        <f t="shared" si="39"/>
        <v>1.3019538853197744E-2</v>
      </c>
      <c r="F78" s="52">
        <f t="shared" si="34"/>
        <v>1.4208949587765116</v>
      </c>
      <c r="H78" s="19">
        <v>408.19</v>
      </c>
      <c r="I78" s="140">
        <v>947.4559999999999</v>
      </c>
      <c r="J78" s="214">
        <f t="shared" si="40"/>
        <v>3.3568927681440729E-3</v>
      </c>
      <c r="K78" s="215">
        <f t="shared" si="41"/>
        <v>8.0304558863775796E-3</v>
      </c>
      <c r="L78" s="52">
        <f t="shared" si="35"/>
        <v>1.3211151669565639</v>
      </c>
      <c r="N78" s="40">
        <f t="shared" si="43"/>
        <v>5.1380200138460559</v>
      </c>
      <c r="O78" s="143">
        <f t="shared" si="44"/>
        <v>4.9262509878956777</v>
      </c>
      <c r="P78" s="52">
        <f t="shared" si="45"/>
        <v>-4.1216076500227336E-2</v>
      </c>
    </row>
    <row r="79" spans="1:16" ht="20.100000000000001" customHeight="1" x14ac:dyDescent="0.25">
      <c r="A79" s="38" t="s">
        <v>212</v>
      </c>
      <c r="B79" s="19">
        <v>991.87</v>
      </c>
      <c r="C79" s="140">
        <v>1060.8600000000001</v>
      </c>
      <c r="D79" s="247">
        <f t="shared" si="38"/>
        <v>6.6570931563495707E-3</v>
      </c>
      <c r="E79" s="215">
        <f t="shared" si="39"/>
        <v>7.1814337942490746E-3</v>
      </c>
      <c r="F79" s="52">
        <f t="shared" si="34"/>
        <v>6.9555486102009456E-2</v>
      </c>
      <c r="H79" s="19">
        <v>788.95800000000008</v>
      </c>
      <c r="I79" s="140">
        <v>901.25900000000001</v>
      </c>
      <c r="J79" s="214">
        <f t="shared" si="40"/>
        <v>6.4882711594341155E-3</v>
      </c>
      <c r="K79" s="215">
        <f t="shared" si="41"/>
        <v>7.6388989480258417E-3</v>
      </c>
      <c r="L79" s="52">
        <f t="shared" ref="L79:L80" si="46">(I79-H79)/H79</f>
        <v>0.14234091041601699</v>
      </c>
      <c r="N79" s="40">
        <f t="shared" ref="N79:N80" si="47">(H79/B79)*10</f>
        <v>7.9542480365370469</v>
      </c>
      <c r="O79" s="143">
        <f t="shared" ref="O79:O80" si="48">(I79/C79)*10</f>
        <v>8.4955507795562077</v>
      </c>
      <c r="P79" s="52">
        <f t="shared" ref="P79:P80" si="49">(O79-N79)/N79</f>
        <v>6.8052032138392032E-2</v>
      </c>
    </row>
    <row r="80" spans="1:16" ht="20.100000000000001" customHeight="1" x14ac:dyDescent="0.25">
      <c r="A80" s="38" t="s">
        <v>182</v>
      </c>
      <c r="B80" s="19">
        <v>1889.3600000000001</v>
      </c>
      <c r="C80" s="140">
        <v>1188.01</v>
      </c>
      <c r="D80" s="247">
        <f t="shared" si="38"/>
        <v>1.2680739941605882E-2</v>
      </c>
      <c r="E80" s="215">
        <f t="shared" si="39"/>
        <v>8.042168770531306E-3</v>
      </c>
      <c r="F80" s="52">
        <f t="shared" si="34"/>
        <v>-0.37121035694626758</v>
      </c>
      <c r="H80" s="19">
        <v>1342.8119999999999</v>
      </c>
      <c r="I80" s="140">
        <v>900.25400000000013</v>
      </c>
      <c r="J80" s="214">
        <f t="shared" si="40"/>
        <v>1.1043082612942694E-2</v>
      </c>
      <c r="K80" s="215">
        <f t="shared" si="41"/>
        <v>7.6303807601988518E-3</v>
      </c>
      <c r="L80" s="52">
        <f t="shared" si="46"/>
        <v>-0.32957554743329653</v>
      </c>
      <c r="N80" s="40">
        <f t="shared" si="47"/>
        <v>7.1072320785874581</v>
      </c>
      <c r="O80" s="143">
        <f t="shared" si="48"/>
        <v>7.5778318364323551</v>
      </c>
      <c r="P80" s="52">
        <f t="shared" si="49"/>
        <v>6.6214210066772916E-2</v>
      </c>
    </row>
    <row r="81" spans="1:16" ht="20.100000000000001" customHeight="1" x14ac:dyDescent="0.25">
      <c r="A81" s="38" t="s">
        <v>176</v>
      </c>
      <c r="B81" s="19">
        <v>2184.9499999999998</v>
      </c>
      <c r="C81" s="140">
        <v>2241.7200000000003</v>
      </c>
      <c r="D81" s="247">
        <f t="shared" si="38"/>
        <v>1.4664639208732993E-2</v>
      </c>
      <c r="E81" s="215">
        <f t="shared" si="39"/>
        <v>1.5175201030526209E-2</v>
      </c>
      <c r="F81" s="52">
        <f t="shared" si="34"/>
        <v>2.5982287924208994E-2</v>
      </c>
      <c r="H81" s="19">
        <v>954.899</v>
      </c>
      <c r="I81" s="140">
        <v>892.49699999999996</v>
      </c>
      <c r="J81" s="214">
        <f t="shared" si="40"/>
        <v>7.8529448232636939E-3</v>
      </c>
      <c r="K81" s="215">
        <f t="shared" si="41"/>
        <v>7.5646339114685338E-3</v>
      </c>
      <c r="L81" s="52">
        <f t="shared" si="35"/>
        <v>-6.5349319666268418E-2</v>
      </c>
      <c r="N81" s="40">
        <f t="shared" ref="N81" si="50">(H81/B81)*10</f>
        <v>4.3703471475319802</v>
      </c>
      <c r="O81" s="143">
        <f t="shared" ref="O81" si="51">(I81/C81)*10</f>
        <v>3.9813045340185211</v>
      </c>
      <c r="P81" s="52">
        <f t="shared" ref="P81" si="52">(O81-N81)/N81</f>
        <v>-8.9018698144644859E-2</v>
      </c>
    </row>
    <row r="82" spans="1:16" ht="20.100000000000001" customHeight="1" x14ac:dyDescent="0.25">
      <c r="A82" s="38" t="s">
        <v>210</v>
      </c>
      <c r="B82" s="19">
        <v>1258.4999999999998</v>
      </c>
      <c r="C82" s="140">
        <v>880.54999999999984</v>
      </c>
      <c r="D82" s="247">
        <f t="shared" si="38"/>
        <v>8.4466227804711642E-3</v>
      </c>
      <c r="E82" s="215">
        <f t="shared" si="39"/>
        <v>5.9608351031484085E-3</v>
      </c>
      <c r="F82" s="52">
        <f t="shared" si="34"/>
        <v>-0.30031783869686135</v>
      </c>
      <c r="H82" s="19">
        <v>1118.443</v>
      </c>
      <c r="I82" s="140">
        <v>787.92400000000021</v>
      </c>
      <c r="J82" s="214">
        <f t="shared" si="40"/>
        <v>9.1979059219514468E-3</v>
      </c>
      <c r="K82" s="215">
        <f t="shared" si="41"/>
        <v>6.6782931595959815E-3</v>
      </c>
      <c r="L82" s="52">
        <f t="shared" si="35"/>
        <v>-0.29551707150029083</v>
      </c>
      <c r="N82" s="40">
        <f t="shared" ref="N82" si="53">(H82/B82)*10</f>
        <v>8.8871116408422743</v>
      </c>
      <c r="O82" s="143">
        <f t="shared" ref="O82" si="54">(I82/C82)*10</f>
        <v>8.948089262392827</v>
      </c>
      <c r="P82" s="52">
        <f t="shared" ref="P82" si="55">(O82-N82)/N82</f>
        <v>6.861354286393717E-3</v>
      </c>
    </row>
    <row r="83" spans="1:16" ht="20.100000000000001" customHeight="1" x14ac:dyDescent="0.25">
      <c r="A83" s="38" t="s">
        <v>204</v>
      </c>
      <c r="B83" s="19">
        <v>1435.9199999999998</v>
      </c>
      <c r="C83" s="140">
        <v>954.2</v>
      </c>
      <c r="D83" s="247">
        <f t="shared" si="38"/>
        <v>9.637405310237707E-3</v>
      </c>
      <c r="E83" s="215">
        <f t="shared" si="39"/>
        <v>6.4594047531931322E-3</v>
      </c>
      <c r="F83" s="52">
        <f t="shared" si="34"/>
        <v>-0.33547829962672004</v>
      </c>
      <c r="H83" s="19">
        <v>1162.3620000000001</v>
      </c>
      <c r="I83" s="140">
        <v>740.43000000000006</v>
      </c>
      <c r="J83" s="214">
        <f t="shared" si="40"/>
        <v>9.5590891294874466E-3</v>
      </c>
      <c r="K83" s="215">
        <f t="shared" si="41"/>
        <v>6.2757430972525926E-3</v>
      </c>
      <c r="L83" s="52">
        <f t="shared" ref="L83" si="56">(I83-H83)/H83</f>
        <v>-0.3629953491253155</v>
      </c>
      <c r="N83" s="40">
        <f t="shared" ref="N83" si="57">(H83/B83)*10</f>
        <v>8.0948938659535372</v>
      </c>
      <c r="O83" s="143">
        <f t="shared" ref="O83" si="58">(I83/C83)*10</f>
        <v>7.7596939844896253</v>
      </c>
      <c r="P83" s="52">
        <f t="shared" ref="P83" si="59">(O83-N83)/N83</f>
        <v>-4.1408804984304395E-2</v>
      </c>
    </row>
    <row r="84" spans="1:16" ht="20.100000000000001" customHeight="1" x14ac:dyDescent="0.25">
      <c r="A84" s="38" t="s">
        <v>198</v>
      </c>
      <c r="B84" s="19">
        <v>653.36999999999989</v>
      </c>
      <c r="C84" s="140">
        <v>580.83999999999992</v>
      </c>
      <c r="D84" s="247">
        <f t="shared" si="38"/>
        <v>4.3851966039542669E-3</v>
      </c>
      <c r="E84" s="215">
        <f t="shared" si="39"/>
        <v>3.9319646372298241E-3</v>
      </c>
      <c r="F84" s="52">
        <f t="shared" si="34"/>
        <v>-0.11100907602124369</v>
      </c>
      <c r="H84" s="19">
        <v>719.91899999999998</v>
      </c>
      <c r="I84" s="140">
        <v>648.75300000000004</v>
      </c>
      <c r="J84" s="214">
        <f t="shared" si="40"/>
        <v>5.9205048745670221E-3</v>
      </c>
      <c r="K84" s="215">
        <f t="shared" si="41"/>
        <v>5.49870637544658E-3</v>
      </c>
      <c r="L84" s="52">
        <f t="shared" ref="L84:L94" si="60">(I84-H84)/H84</f>
        <v>-9.8852787605272177E-2</v>
      </c>
      <c r="N84" s="40">
        <f t="shared" ref="N84:N90" si="61">(H84/B84)*10</f>
        <v>11.018549979337894</v>
      </c>
      <c r="O84" s="143">
        <f t="shared" ref="O84:O90" si="62">(I84/C84)*10</f>
        <v>11.169220439363682</v>
      </c>
      <c r="P84" s="52">
        <f t="shared" ref="P84:P90" si="63">(O84-N84)/N84</f>
        <v>1.3674254807422653E-2</v>
      </c>
    </row>
    <row r="85" spans="1:16" ht="20.100000000000001" customHeight="1" x14ac:dyDescent="0.25">
      <c r="A85" s="38" t="s">
        <v>180</v>
      </c>
      <c r="B85" s="19">
        <v>932.1099999999999</v>
      </c>
      <c r="C85" s="140">
        <v>770.1</v>
      </c>
      <c r="D85" s="247">
        <f t="shared" si="38"/>
        <v>6.2560044178823814E-3</v>
      </c>
      <c r="E85" s="215">
        <f t="shared" si="39"/>
        <v>5.2131498642150817E-3</v>
      </c>
      <c r="F85" s="52">
        <f t="shared" si="34"/>
        <v>-0.17380995805216112</v>
      </c>
      <c r="H85" s="19">
        <v>706.86699999999996</v>
      </c>
      <c r="I85" s="140">
        <v>629.97199999999998</v>
      </c>
      <c r="J85" s="214">
        <f t="shared" si="40"/>
        <v>5.8131672023804997E-3</v>
      </c>
      <c r="K85" s="215">
        <f t="shared" si="41"/>
        <v>5.3395222106916379E-3</v>
      </c>
      <c r="L85" s="52">
        <f t="shared" si="60"/>
        <v>-0.10878284033630087</v>
      </c>
      <c r="N85" s="40">
        <f t="shared" si="61"/>
        <v>7.5835148212120895</v>
      </c>
      <c r="O85" s="143">
        <f t="shared" si="62"/>
        <v>8.1803921568627445</v>
      </c>
      <c r="P85" s="52">
        <f t="shared" si="63"/>
        <v>7.8707215548799406E-2</v>
      </c>
    </row>
    <row r="86" spans="1:16" ht="20.100000000000001" customHeight="1" x14ac:dyDescent="0.25">
      <c r="A86" s="38" t="s">
        <v>167</v>
      </c>
      <c r="B86" s="19">
        <v>535.70000000000005</v>
      </c>
      <c r="C86" s="140">
        <v>664.7700000000001</v>
      </c>
      <c r="D86" s="247">
        <f t="shared" si="38"/>
        <v>3.5954356960654775E-3</v>
      </c>
      <c r="E86" s="215">
        <f t="shared" si="39"/>
        <v>4.5001241854749517E-3</v>
      </c>
      <c r="F86" s="52">
        <f t="shared" si="34"/>
        <v>0.24093709165577756</v>
      </c>
      <c r="H86" s="19">
        <v>358.70700000000005</v>
      </c>
      <c r="I86" s="140">
        <v>374.61799999999999</v>
      </c>
      <c r="J86" s="214">
        <f t="shared" si="40"/>
        <v>2.9499520668871261E-3</v>
      </c>
      <c r="K86" s="215">
        <f t="shared" si="41"/>
        <v>3.1751905346981773E-3</v>
      </c>
      <c r="L86" s="52">
        <f t="shared" si="60"/>
        <v>4.4356536114433069E-2</v>
      </c>
      <c r="N86" s="40">
        <f t="shared" si="61"/>
        <v>6.6960425611349637</v>
      </c>
      <c r="O86" s="143">
        <f t="shared" si="62"/>
        <v>5.6353024354287937</v>
      </c>
      <c r="P86" s="52">
        <f t="shared" si="63"/>
        <v>-0.1584129903628296</v>
      </c>
    </row>
    <row r="87" spans="1:16" ht="20.100000000000001" customHeight="1" x14ac:dyDescent="0.25">
      <c r="A87" s="38" t="s">
        <v>228</v>
      </c>
      <c r="B87" s="19">
        <v>162.23000000000002</v>
      </c>
      <c r="C87" s="140">
        <v>153.34</v>
      </c>
      <c r="D87" s="247">
        <f t="shared" si="38"/>
        <v>1.0888324304138557E-3</v>
      </c>
      <c r="E87" s="215">
        <f t="shared" si="39"/>
        <v>1.0380267500048573E-3</v>
      </c>
      <c r="F87" s="52">
        <f t="shared" si="34"/>
        <v>-5.4798742526043359E-2</v>
      </c>
      <c r="H87" s="19">
        <v>219.73499999999999</v>
      </c>
      <c r="I87" s="140">
        <v>370.67599999999999</v>
      </c>
      <c r="J87" s="214">
        <f t="shared" si="40"/>
        <v>1.8070673764867776E-3</v>
      </c>
      <c r="K87" s="215">
        <f t="shared" si="41"/>
        <v>3.1417788964752938E-3</v>
      </c>
      <c r="L87" s="52">
        <f t="shared" si="60"/>
        <v>0.68692288438346194</v>
      </c>
      <c r="N87" s="40">
        <f t="shared" si="61"/>
        <v>13.544658817727914</v>
      </c>
      <c r="O87" s="143">
        <f t="shared" si="62"/>
        <v>24.173470718664404</v>
      </c>
      <c r="P87" s="52">
        <f t="shared" si="63"/>
        <v>0.78472348724096175</v>
      </c>
    </row>
    <row r="88" spans="1:16" ht="20.100000000000001" customHeight="1" x14ac:dyDescent="0.25">
      <c r="A88" s="38" t="s">
        <v>229</v>
      </c>
      <c r="B88" s="19">
        <v>379.28</v>
      </c>
      <c r="C88" s="140">
        <v>342.31</v>
      </c>
      <c r="D88" s="247">
        <f t="shared" si="38"/>
        <v>2.5455980041137094E-3</v>
      </c>
      <c r="E88" s="215">
        <f t="shared" si="39"/>
        <v>2.3172488378385464E-3</v>
      </c>
      <c r="F88" s="52">
        <f t="shared" si="34"/>
        <v>-9.7474161569289106E-2</v>
      </c>
      <c r="H88" s="19">
        <v>426.53100000000006</v>
      </c>
      <c r="I88" s="140">
        <v>331.23099999999999</v>
      </c>
      <c r="J88" s="214">
        <f t="shared" si="40"/>
        <v>3.5077263756810792E-3</v>
      </c>
      <c r="K88" s="215">
        <f t="shared" si="41"/>
        <v>2.8074506190268805E-3</v>
      </c>
      <c r="L88" s="52">
        <f t="shared" si="60"/>
        <v>-0.22343041889100687</v>
      </c>
      <c r="N88" s="40">
        <f t="shared" si="61"/>
        <v>11.245807846445901</v>
      </c>
      <c r="O88" s="143">
        <f t="shared" si="62"/>
        <v>9.6763460021617824</v>
      </c>
      <c r="P88" s="52">
        <f t="shared" si="63"/>
        <v>-0.1395597244514655</v>
      </c>
    </row>
    <row r="89" spans="1:16" ht="20.100000000000001" customHeight="1" x14ac:dyDescent="0.25">
      <c r="A89" s="38" t="s">
        <v>184</v>
      </c>
      <c r="B89" s="19">
        <v>224.62</v>
      </c>
      <c r="C89" s="140">
        <v>209.51999999999998</v>
      </c>
      <c r="D89" s="247">
        <f t="shared" si="38"/>
        <v>1.5075728319026089E-3</v>
      </c>
      <c r="E89" s="215">
        <f t="shared" si="39"/>
        <v>1.4183341897809943E-3</v>
      </c>
      <c r="F89" s="52">
        <f t="shared" si="34"/>
        <v>-6.7224646068916497E-2</v>
      </c>
      <c r="H89" s="19">
        <v>191.346</v>
      </c>
      <c r="I89" s="140">
        <v>275.80699999999996</v>
      </c>
      <c r="J89" s="214">
        <f t="shared" si="40"/>
        <v>1.5736005380173345E-3</v>
      </c>
      <c r="K89" s="215">
        <f t="shared" si="41"/>
        <v>2.3376873930337039E-3</v>
      </c>
      <c r="L89" s="52">
        <f t="shared" si="60"/>
        <v>0.44140457600367894</v>
      </c>
      <c r="N89" s="40">
        <f t="shared" si="61"/>
        <v>8.5186537262932944</v>
      </c>
      <c r="O89" s="143">
        <f t="shared" si="62"/>
        <v>13.163755250095456</v>
      </c>
      <c r="P89" s="52">
        <f t="shared" si="63"/>
        <v>0.54528587181150456</v>
      </c>
    </row>
    <row r="90" spans="1:16" ht="20.100000000000001" customHeight="1" x14ac:dyDescent="0.25">
      <c r="A90" s="38" t="s">
        <v>230</v>
      </c>
      <c r="B90" s="19">
        <v>546.41000000000008</v>
      </c>
      <c r="C90" s="140">
        <v>476.84999999999997</v>
      </c>
      <c r="D90" s="247">
        <f t="shared" si="38"/>
        <v>3.6673175633510132E-3</v>
      </c>
      <c r="E90" s="215">
        <f t="shared" si="39"/>
        <v>3.2280100152590071E-3</v>
      </c>
      <c r="F90" s="52">
        <f t="shared" si="34"/>
        <v>-0.1273036730660129</v>
      </c>
      <c r="H90" s="19">
        <v>292.72399999999999</v>
      </c>
      <c r="I90" s="140">
        <v>255.72499999999999</v>
      </c>
      <c r="J90" s="214">
        <f t="shared" si="40"/>
        <v>2.4073178634023509E-3</v>
      </c>
      <c r="K90" s="215">
        <f t="shared" si="41"/>
        <v>2.1674762010519821E-3</v>
      </c>
      <c r="L90" s="52">
        <f t="shared" si="60"/>
        <v>-0.12639551249641298</v>
      </c>
      <c r="N90" s="40">
        <f t="shared" si="61"/>
        <v>5.3572225984151087</v>
      </c>
      <c r="O90" s="143">
        <f t="shared" si="62"/>
        <v>5.3627975254272826</v>
      </c>
      <c r="P90" s="52">
        <f t="shared" si="63"/>
        <v>1.0406375523434807E-3</v>
      </c>
    </row>
    <row r="91" spans="1:16" ht="20.100000000000001" customHeight="1" x14ac:dyDescent="0.25">
      <c r="A91" s="38" t="s">
        <v>215</v>
      </c>
      <c r="B91" s="19">
        <v>402.57</v>
      </c>
      <c r="C91" s="140">
        <v>271.92999999999995</v>
      </c>
      <c r="D91" s="247">
        <f t="shared" si="38"/>
        <v>2.7019125409092387E-3</v>
      </c>
      <c r="E91" s="215">
        <f t="shared" si="39"/>
        <v>1.8408152740890882E-3</v>
      </c>
      <c r="F91" s="52">
        <f t="shared" si="34"/>
        <v>-0.32451499118165794</v>
      </c>
      <c r="H91" s="19">
        <v>404.84000000000003</v>
      </c>
      <c r="I91" s="140">
        <v>247.82400000000001</v>
      </c>
      <c r="J91" s="214">
        <f t="shared" si="40"/>
        <v>3.3293428752675142E-3</v>
      </c>
      <c r="K91" s="215">
        <f t="shared" si="41"/>
        <v>2.1005088358569024E-3</v>
      </c>
      <c r="L91" s="52">
        <f t="shared" si="60"/>
        <v>-0.38784705068669106</v>
      </c>
      <c r="N91" s="40">
        <f t="shared" ref="N91:N94" si="64">(H91/B91)*10</f>
        <v>10.056387708969869</v>
      </c>
      <c r="O91" s="143">
        <f t="shared" ref="O91:O94" si="65">(I91/C91)*10</f>
        <v>9.113521862243962</v>
      </c>
      <c r="P91" s="52">
        <f t="shared" ref="P91:P94" si="66">(O91-N91)/N91</f>
        <v>-9.375790532468338E-2</v>
      </c>
    </row>
    <row r="92" spans="1:16" ht="20.100000000000001" customHeight="1" x14ac:dyDescent="0.25">
      <c r="A92" s="38" t="s">
        <v>231</v>
      </c>
      <c r="B92" s="19">
        <v>567.9</v>
      </c>
      <c r="C92" s="140">
        <v>519.46</v>
      </c>
      <c r="D92" s="247">
        <f t="shared" si="38"/>
        <v>3.8115511140481323E-3</v>
      </c>
      <c r="E92" s="215">
        <f t="shared" si="39"/>
        <v>3.5164560816324719E-3</v>
      </c>
      <c r="F92" s="52">
        <f t="shared" si="34"/>
        <v>-8.529670716675461E-2</v>
      </c>
      <c r="H92" s="19">
        <v>240.077</v>
      </c>
      <c r="I92" s="140">
        <v>239.46100000000001</v>
      </c>
      <c r="J92" s="214">
        <f t="shared" si="40"/>
        <v>1.9743569051121402E-3</v>
      </c>
      <c r="K92" s="215">
        <f t="shared" si="41"/>
        <v>2.0296256470040421E-3</v>
      </c>
      <c r="L92" s="52">
        <f t="shared" si="60"/>
        <v>-2.5658434585569857E-3</v>
      </c>
      <c r="N92" s="40">
        <f t="shared" si="64"/>
        <v>4.2274520162000346</v>
      </c>
      <c r="O92" s="143">
        <f t="shared" si="65"/>
        <v>4.6098063373503253</v>
      </c>
      <c r="P92" s="52">
        <f t="shared" si="66"/>
        <v>9.0445573287424488E-2</v>
      </c>
    </row>
    <row r="93" spans="1:16" ht="20.100000000000001" customHeight="1" x14ac:dyDescent="0.25">
      <c r="A93" s="38" t="s">
        <v>202</v>
      </c>
      <c r="B93" s="19">
        <v>349.99999999999994</v>
      </c>
      <c r="C93" s="140">
        <v>276.08</v>
      </c>
      <c r="D93" s="247">
        <f t="shared" si="38"/>
        <v>2.3490806302462514E-3</v>
      </c>
      <c r="E93" s="215">
        <f t="shared" si="39"/>
        <v>1.8689084722925589E-3</v>
      </c>
      <c r="F93" s="52">
        <f t="shared" si="34"/>
        <v>-0.21119999999999992</v>
      </c>
      <c r="H93" s="19">
        <v>288.83599999999996</v>
      </c>
      <c r="I93" s="140">
        <v>220.87299999999999</v>
      </c>
      <c r="J93" s="214">
        <f t="shared" si="40"/>
        <v>2.3753435399683021E-3</v>
      </c>
      <c r="K93" s="215">
        <f t="shared" si="41"/>
        <v>1.8720773133442347E-3</v>
      </c>
      <c r="L93" s="52">
        <f t="shared" si="60"/>
        <v>-0.23529961639130847</v>
      </c>
      <c r="N93" s="40">
        <f t="shared" si="64"/>
        <v>8.2524571428571427</v>
      </c>
      <c r="O93" s="143">
        <f t="shared" si="65"/>
        <v>8.0003259924659513</v>
      </c>
      <c r="P93" s="52">
        <f t="shared" si="66"/>
        <v>-3.0552252017379062E-2</v>
      </c>
    </row>
    <row r="94" spans="1:16" ht="20.100000000000001" customHeight="1" x14ac:dyDescent="0.25">
      <c r="A94" s="38" t="s">
        <v>232</v>
      </c>
      <c r="B94" s="19">
        <v>377.10999999999996</v>
      </c>
      <c r="C94" s="140">
        <v>190.27999999999997</v>
      </c>
      <c r="D94" s="247">
        <f t="shared" si="38"/>
        <v>2.5310337042061828E-3</v>
      </c>
      <c r="E94" s="215">
        <f t="shared" si="39"/>
        <v>1.2880900612424952E-3</v>
      </c>
      <c r="F94" s="52">
        <f t="shared" si="34"/>
        <v>-0.49542573784837318</v>
      </c>
      <c r="H94" s="19">
        <v>374.44399999999996</v>
      </c>
      <c r="I94" s="140">
        <v>197.20300000000003</v>
      </c>
      <c r="J94" s="214">
        <f t="shared" si="40"/>
        <v>3.079370772617994E-3</v>
      </c>
      <c r="K94" s="215">
        <f t="shared" ref="K94" si="67">I94/$I$96</f>
        <v>1.671454919448838E-3</v>
      </c>
      <c r="L94" s="52">
        <f t="shared" si="60"/>
        <v>-0.47334447874715563</v>
      </c>
      <c r="N94" s="40">
        <f t="shared" si="64"/>
        <v>9.9293044469783354</v>
      </c>
      <c r="O94" s="143">
        <f t="shared" si="65"/>
        <v>10.363832247214635</v>
      </c>
      <c r="P94" s="52">
        <f t="shared" si="66"/>
        <v>4.3762159027013629E-2</v>
      </c>
    </row>
    <row r="95" spans="1:16" ht="20.100000000000001" customHeight="1" thickBot="1" x14ac:dyDescent="0.3">
      <c r="A95" s="8" t="s">
        <v>17</v>
      </c>
      <c r="B95" s="19">
        <f>B96-SUM(B68:B94)</f>
        <v>3716.0800000000163</v>
      </c>
      <c r="C95" s="142">
        <f>C96-SUM(C68:C94)</f>
        <v>3155.3099999999977</v>
      </c>
      <c r="D95" s="247">
        <f t="shared" si="38"/>
        <v>2.4941061566987228E-2</v>
      </c>
      <c r="E95" s="215">
        <f t="shared" si="39"/>
        <v>2.1359698608046328E-2</v>
      </c>
      <c r="F95" s="52">
        <f>(C95-B95)/B95</f>
        <v>-0.15090364039525955</v>
      </c>
      <c r="H95" s="19">
        <f>H96-SUM(H68:H94)</f>
        <v>2574.7400000000343</v>
      </c>
      <c r="I95" s="142">
        <f>I96-SUM(I68:I94)</f>
        <v>2362.420999999973</v>
      </c>
      <c r="J95" s="214">
        <f t="shared" si="40"/>
        <v>2.1174271995520189E-2</v>
      </c>
      <c r="K95" s="215">
        <f t="shared" si="41"/>
        <v>2.0023428661121775E-2</v>
      </c>
      <c r="L95" s="52">
        <f>(I95-H95)/H95</f>
        <v>-8.2462306873726479E-2</v>
      </c>
      <c r="N95" s="40">
        <f t="shared" si="36"/>
        <v>6.9286452390691888</v>
      </c>
      <c r="O95" s="143">
        <f t="shared" si="37"/>
        <v>7.4871280476402466</v>
      </c>
      <c r="P95" s="52">
        <f>(O95-N95)/N95</f>
        <v>8.0604907496474129E-2</v>
      </c>
    </row>
    <row r="96" spans="1:16" ht="26.25" customHeight="1" thickBot="1" x14ac:dyDescent="0.3">
      <c r="A96" s="12" t="s">
        <v>18</v>
      </c>
      <c r="B96" s="17">
        <v>148994.46000000002</v>
      </c>
      <c r="C96" s="145">
        <v>147722.58999999997</v>
      </c>
      <c r="D96" s="243">
        <f>SUM(D68:D95)</f>
        <v>1.0000000000000002</v>
      </c>
      <c r="E96" s="244">
        <f>SUM(E68:E95)</f>
        <v>1</v>
      </c>
      <c r="F96" s="57">
        <f>(C96-B96)/B96</f>
        <v>-8.536357660546931E-3</v>
      </c>
      <c r="G96" s="1"/>
      <c r="H96" s="17">
        <v>121597.56900000003</v>
      </c>
      <c r="I96" s="145">
        <v>117982.84099999999</v>
      </c>
      <c r="J96" s="255">
        <f t="shared" si="40"/>
        <v>1</v>
      </c>
      <c r="K96" s="244">
        <f t="shared" si="41"/>
        <v>1</v>
      </c>
      <c r="L96" s="57">
        <f>(I96-H96)/H96</f>
        <v>-2.9726975873999962E-2</v>
      </c>
      <c r="M96" s="1"/>
      <c r="N96" s="37">
        <f t="shared" si="36"/>
        <v>8.1612141149409183</v>
      </c>
      <c r="O96" s="150">
        <f t="shared" si="37"/>
        <v>7.9867839441482857</v>
      </c>
      <c r="P96" s="57">
        <f>(O96-N96)/N96</f>
        <v>-2.1373066352137402E-2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31 J28:P31 F33:G33 J33:P33 D90:E90 D89:E89 D82:E83 D81:E81 D85:E88 D84:E84 D80:F80 D79:E79 D78:F78 D77:E7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142</v>
      </c>
    </row>
    <row r="2" spans="1:18" ht="15.75" thickBot="1" x14ac:dyDescent="0.3"/>
    <row r="3" spans="1:18" x14ac:dyDescent="0.25">
      <c r="A3" s="327" t="s">
        <v>16</v>
      </c>
      <c r="B3" s="320"/>
      <c r="C3" s="320"/>
      <c r="D3" s="342" t="s">
        <v>1</v>
      </c>
      <c r="E3" s="340"/>
      <c r="F3" s="342" t="s">
        <v>104</v>
      </c>
      <c r="G3" s="340"/>
      <c r="H3" s="130" t="s">
        <v>0</v>
      </c>
      <c r="J3" s="344" t="s">
        <v>19</v>
      </c>
      <c r="K3" s="340"/>
      <c r="L3" s="338" t="s">
        <v>104</v>
      </c>
      <c r="M3" s="339"/>
      <c r="N3" s="130" t="s">
        <v>0</v>
      </c>
      <c r="P3" s="350" t="s">
        <v>22</v>
      </c>
      <c r="Q3" s="340"/>
      <c r="R3" s="130" t="s">
        <v>0</v>
      </c>
    </row>
    <row r="4" spans="1:18" x14ac:dyDescent="0.25">
      <c r="A4" s="341"/>
      <c r="B4" s="321"/>
      <c r="C4" s="321"/>
      <c r="D4" s="345" t="s">
        <v>158</v>
      </c>
      <c r="E4" s="347"/>
      <c r="F4" s="345" t="str">
        <f>D4</f>
        <v>jan-dez</v>
      </c>
      <c r="G4" s="347"/>
      <c r="H4" s="131" t="s">
        <v>150</v>
      </c>
      <c r="J4" s="348" t="str">
        <f>D4</f>
        <v>jan-dez</v>
      </c>
      <c r="K4" s="347"/>
      <c r="L4" s="349" t="str">
        <f>D4</f>
        <v>jan-dez</v>
      </c>
      <c r="M4" s="337"/>
      <c r="N4" s="131" t="str">
        <f>H4</f>
        <v>2023/2022</v>
      </c>
      <c r="P4" s="348" t="str">
        <f>D4</f>
        <v>jan-dez</v>
      </c>
      <c r="Q4" s="346"/>
      <c r="R4" s="131" t="str">
        <f>N4</f>
        <v>2023/2022</v>
      </c>
    </row>
    <row r="5" spans="1:18" ht="19.5" customHeight="1" thickBot="1" x14ac:dyDescent="0.3">
      <c r="A5" s="328"/>
      <c r="B5" s="351"/>
      <c r="C5" s="351"/>
      <c r="D5" s="99">
        <v>2022</v>
      </c>
      <c r="E5" s="160">
        <v>2023</v>
      </c>
      <c r="F5" s="99">
        <f>D5</f>
        <v>2022</v>
      </c>
      <c r="G5" s="134">
        <f>E5</f>
        <v>2023</v>
      </c>
      <c r="H5" s="166" t="s">
        <v>1</v>
      </c>
      <c r="J5" s="25">
        <f>D5</f>
        <v>2022</v>
      </c>
      <c r="K5" s="134">
        <f>E5</f>
        <v>2023</v>
      </c>
      <c r="L5" s="159">
        <f>F5</f>
        <v>2022</v>
      </c>
      <c r="M5" s="144">
        <f>G5</f>
        <v>2023</v>
      </c>
      <c r="N5" s="259">
        <v>1000</v>
      </c>
      <c r="P5" s="25">
        <f>D5</f>
        <v>2022</v>
      </c>
      <c r="Q5" s="134">
        <f>E5</f>
        <v>2023</v>
      </c>
      <c r="R5" s="166"/>
    </row>
    <row r="6" spans="1:18" ht="24" customHeight="1" x14ac:dyDescent="0.25">
      <c r="A6" s="161" t="s">
        <v>20</v>
      </c>
      <c r="B6" s="1"/>
      <c r="C6" s="1"/>
      <c r="D6" s="115">
        <v>14234.870000000012</v>
      </c>
      <c r="E6" s="147">
        <v>11401.150000000007</v>
      </c>
      <c r="F6" s="247">
        <f>D6/D8</f>
        <v>0.60052353812209713</v>
      </c>
      <c r="G6" s="246">
        <f>E6/E8</f>
        <v>0.55610401608051585</v>
      </c>
      <c r="H6" s="165">
        <f>(E6-D6)/D6</f>
        <v>-0.19906890614385678</v>
      </c>
      <c r="I6" s="1"/>
      <c r="J6" s="19">
        <v>7167.7470000000003</v>
      </c>
      <c r="K6" s="147">
        <v>6082.293999999999</v>
      </c>
      <c r="L6" s="247">
        <f>J6/J8</f>
        <v>0.42821328570248252</v>
      </c>
      <c r="M6" s="246">
        <f>K6/K8</f>
        <v>0.39040600197427261</v>
      </c>
      <c r="N6" s="165">
        <f>(K6-J6)/J6</f>
        <v>-0.15143573008366523</v>
      </c>
      <c r="P6" s="27">
        <f t="shared" ref="P6:Q8" si="0">(J6/D6)*10</f>
        <v>5.0353441935191503</v>
      </c>
      <c r="Q6" s="152">
        <f t="shared" si="0"/>
        <v>5.3348074536340597</v>
      </c>
      <c r="R6" s="165">
        <f>(Q6-P6)/P6</f>
        <v>5.9472252264371549E-2</v>
      </c>
    </row>
    <row r="7" spans="1:18" ht="24" customHeight="1" thickBot="1" x14ac:dyDescent="0.3">
      <c r="A7" s="161" t="s">
        <v>21</v>
      </c>
      <c r="B7" s="1"/>
      <c r="C7" s="1"/>
      <c r="D7" s="117">
        <v>9469.23</v>
      </c>
      <c r="E7" s="140">
        <v>9100.6800000000039</v>
      </c>
      <c r="F7" s="247">
        <f>D7/D8</f>
        <v>0.39947646187790276</v>
      </c>
      <c r="G7" s="215">
        <f>E7/E8</f>
        <v>0.44389598391948426</v>
      </c>
      <c r="H7" s="55">
        <f t="shared" ref="H7:H8" si="1">(E7-D7)/D7</f>
        <v>-3.8920799262452774E-2</v>
      </c>
      <c r="J7" s="19">
        <v>9570.9839999999986</v>
      </c>
      <c r="K7" s="140">
        <v>9497.1130000000067</v>
      </c>
      <c r="L7" s="247">
        <f>J7/J8</f>
        <v>0.57178671429751748</v>
      </c>
      <c r="M7" s="215">
        <f>K7/K8</f>
        <v>0.60959399802572733</v>
      </c>
      <c r="N7" s="102">
        <f t="shared" ref="N7:N8" si="2">(K7-J7)/J7</f>
        <v>-7.7182241658738451E-3</v>
      </c>
      <c r="P7" s="27">
        <f t="shared" si="0"/>
        <v>10.107457522945371</v>
      </c>
      <c r="Q7" s="152">
        <f t="shared" si="0"/>
        <v>10.43560810840509</v>
      </c>
      <c r="R7" s="102">
        <f t="shared" ref="R7:R8" si="3">(Q7-P7)/P7</f>
        <v>3.2466184964395864E-2</v>
      </c>
    </row>
    <row r="8" spans="1:18" ht="26.25" customHeight="1" thickBot="1" x14ac:dyDescent="0.3">
      <c r="A8" s="12" t="s">
        <v>12</v>
      </c>
      <c r="B8" s="162"/>
      <c r="C8" s="162"/>
      <c r="D8" s="163">
        <v>23704.100000000013</v>
      </c>
      <c r="E8" s="145">
        <v>20501.830000000009</v>
      </c>
      <c r="F8" s="243">
        <f>SUM(F6:F7)</f>
        <v>0.99999999999999989</v>
      </c>
      <c r="G8" s="244">
        <f>SUM(G6:G7)</f>
        <v>1</v>
      </c>
      <c r="H8" s="164">
        <f t="shared" si="1"/>
        <v>-0.13509350703042944</v>
      </c>
      <c r="I8" s="1"/>
      <c r="J8" s="17">
        <v>16738.731</v>
      </c>
      <c r="K8" s="145">
        <v>15579.407000000007</v>
      </c>
      <c r="L8" s="243">
        <f>SUM(L6:L7)</f>
        <v>1</v>
      </c>
      <c r="M8" s="244">
        <f>SUM(M6:M7)</f>
        <v>1</v>
      </c>
      <c r="N8" s="164">
        <f t="shared" si="2"/>
        <v>-6.9259969587897277E-2</v>
      </c>
      <c r="O8" s="1"/>
      <c r="P8" s="29">
        <f t="shared" si="0"/>
        <v>7.061534080602085</v>
      </c>
      <c r="Q8" s="146">
        <f t="shared" si="0"/>
        <v>7.5990323790607963</v>
      </c>
      <c r="R8" s="164">
        <f t="shared" si="3"/>
        <v>7.6116363997337358E-2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6"/>
  <sheetViews>
    <sheetView showGridLines="0" workbookViewId="0">
      <selection activeCell="P59" sqref="P59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143</v>
      </c>
    </row>
    <row r="3" spans="1:16" ht="8.25" customHeight="1" thickBot="1" x14ac:dyDescent="0.3"/>
    <row r="4" spans="1:16" x14ac:dyDescent="0.25">
      <c r="A4" s="354" t="s">
        <v>3</v>
      </c>
      <c r="B4" s="342" t="s">
        <v>1</v>
      </c>
      <c r="C4" s="340"/>
      <c r="D4" s="342" t="s">
        <v>104</v>
      </c>
      <c r="E4" s="340"/>
      <c r="F4" s="130" t="s">
        <v>0</v>
      </c>
      <c r="H4" s="352" t="s">
        <v>19</v>
      </c>
      <c r="I4" s="353"/>
      <c r="J4" s="342" t="s">
        <v>104</v>
      </c>
      <c r="K4" s="343"/>
      <c r="L4" s="130" t="s">
        <v>0</v>
      </c>
      <c r="N4" s="350" t="s">
        <v>22</v>
      </c>
      <c r="O4" s="340"/>
      <c r="P4" s="130" t="s">
        <v>0</v>
      </c>
    </row>
    <row r="5" spans="1:16" x14ac:dyDescent="0.25">
      <c r="A5" s="355"/>
      <c r="B5" s="345" t="s">
        <v>158</v>
      </c>
      <c r="C5" s="347"/>
      <c r="D5" s="345" t="str">
        <f>B5</f>
        <v>jan-dez</v>
      </c>
      <c r="E5" s="347"/>
      <c r="F5" s="131" t="s">
        <v>150</v>
      </c>
      <c r="H5" s="348" t="str">
        <f>B5</f>
        <v>jan-dez</v>
      </c>
      <c r="I5" s="347"/>
      <c r="J5" s="345" t="str">
        <f>B5</f>
        <v>jan-dez</v>
      </c>
      <c r="K5" s="346"/>
      <c r="L5" s="131" t="str">
        <f>F5</f>
        <v>2023/2022</v>
      </c>
      <c r="N5" s="348" t="str">
        <f>B5</f>
        <v>jan-dez</v>
      </c>
      <c r="O5" s="346"/>
      <c r="P5" s="131" t="str">
        <f>L5</f>
        <v>2023/2022</v>
      </c>
    </row>
    <row r="6" spans="1:16" ht="19.5" customHeight="1" thickBot="1" x14ac:dyDescent="0.3">
      <c r="A6" s="356"/>
      <c r="B6" s="99">
        <f>'6'!E6</f>
        <v>2022</v>
      </c>
      <c r="C6" s="134">
        <f>'6'!F6</f>
        <v>2023</v>
      </c>
      <c r="D6" s="99">
        <f>B6</f>
        <v>2022</v>
      </c>
      <c r="E6" s="134">
        <f>C6</f>
        <v>2023</v>
      </c>
      <c r="F6" s="132" t="s">
        <v>1</v>
      </c>
      <c r="H6" s="25">
        <f>B6</f>
        <v>2022</v>
      </c>
      <c r="I6" s="134">
        <f>E6</f>
        <v>2023</v>
      </c>
      <c r="J6" s="99">
        <f>B6</f>
        <v>2022</v>
      </c>
      <c r="K6" s="134">
        <f>C6</f>
        <v>2023</v>
      </c>
      <c r="L6" s="259">
        <v>1000</v>
      </c>
      <c r="N6" s="25">
        <f>B6</f>
        <v>2022</v>
      </c>
      <c r="O6" s="134">
        <f>C6</f>
        <v>2023</v>
      </c>
      <c r="P6" s="132"/>
    </row>
    <row r="7" spans="1:16" ht="20.100000000000001" customHeight="1" x14ac:dyDescent="0.25">
      <c r="A7" s="8" t="s">
        <v>161</v>
      </c>
      <c r="B7" s="39">
        <v>2164.6</v>
      </c>
      <c r="C7" s="147">
        <v>2005.5599999999997</v>
      </c>
      <c r="D7" s="247">
        <f>B7/$B$33</f>
        <v>9.1317535784948597E-2</v>
      </c>
      <c r="E7" s="246">
        <f t="shared" ref="E7:E32" si="0">C7/$C$33</f>
        <v>9.7823462588461627E-2</v>
      </c>
      <c r="F7" s="52">
        <f>(C7-B7)/B7</f>
        <v>-7.3473159013212691E-2</v>
      </c>
      <c r="H7" s="39">
        <v>3632.337</v>
      </c>
      <c r="I7" s="147">
        <v>3410.2849999999999</v>
      </c>
      <c r="J7" s="247">
        <f>H7/$H$33</f>
        <v>0.21700193401757886</v>
      </c>
      <c r="K7" s="246">
        <f>I7/$I$33</f>
        <v>0.21889697085389714</v>
      </c>
      <c r="L7" s="52">
        <f>(I7-H7)/H7</f>
        <v>-6.1131992984131189E-2</v>
      </c>
      <c r="N7" s="27">
        <f t="shared" ref="N7:N33" si="1">(H7/B7)*10</f>
        <v>16.780638455141826</v>
      </c>
      <c r="O7" s="151">
        <f t="shared" ref="O7:O14" si="2">(I7/C7)*10</f>
        <v>17.00415345339955</v>
      </c>
      <c r="P7" s="61">
        <f>(O7-N7)/N7</f>
        <v>1.3319814907831184E-2</v>
      </c>
    </row>
    <row r="8" spans="1:16" ht="20.100000000000001" customHeight="1" x14ac:dyDescent="0.25">
      <c r="A8" s="8" t="s">
        <v>162</v>
      </c>
      <c r="B8" s="19">
        <v>1672.0699999999997</v>
      </c>
      <c r="C8" s="140">
        <v>2160.9</v>
      </c>
      <c r="D8" s="247">
        <f t="shared" ref="D8:D32" si="3">B8/$B$33</f>
        <v>7.05392737965162E-2</v>
      </c>
      <c r="E8" s="215">
        <f t="shared" si="0"/>
        <v>0.1054003471885193</v>
      </c>
      <c r="F8" s="52">
        <f t="shared" ref="F8:F31" si="4">(C8-B8)/B8</f>
        <v>0.29235020064949463</v>
      </c>
      <c r="H8" s="19">
        <v>1544.1609999999998</v>
      </c>
      <c r="I8" s="140">
        <v>2020.3010000000004</v>
      </c>
      <c r="J8" s="247">
        <f t="shared" ref="J8:J32" si="5">H8/$H$33</f>
        <v>9.2250780540054117E-2</v>
      </c>
      <c r="K8" s="215">
        <f t="shared" ref="K8:K32" si="6">I8/$I$33</f>
        <v>0.12967765717912122</v>
      </c>
      <c r="L8" s="52">
        <f t="shared" ref="L8:L33" si="7">(I8-H8)/H8</f>
        <v>0.30834867607717109</v>
      </c>
      <c r="N8" s="27">
        <f t="shared" si="1"/>
        <v>9.2350260455602946</v>
      </c>
      <c r="O8" s="152">
        <f t="shared" si="2"/>
        <v>9.3493498079503929</v>
      </c>
      <c r="P8" s="52">
        <f t="shared" ref="P8:P70" si="8">(O8-N8)/N8</f>
        <v>1.2379365453447646E-2</v>
      </c>
    </row>
    <row r="9" spans="1:16" ht="20.100000000000001" customHeight="1" x14ac:dyDescent="0.25">
      <c r="A9" s="8" t="s">
        <v>160</v>
      </c>
      <c r="B9" s="19">
        <v>6567.3399999999992</v>
      </c>
      <c r="C9" s="140">
        <v>4826.8</v>
      </c>
      <c r="D9" s="247">
        <f t="shared" si="3"/>
        <v>0.27705502423631351</v>
      </c>
      <c r="E9" s="215">
        <f t="shared" si="0"/>
        <v>0.23543264186660418</v>
      </c>
      <c r="F9" s="52">
        <f t="shared" si="4"/>
        <v>-0.2650296771600068</v>
      </c>
      <c r="H9" s="19">
        <v>2661.953</v>
      </c>
      <c r="I9" s="140">
        <v>1852.2760000000005</v>
      </c>
      <c r="J9" s="247">
        <f t="shared" si="5"/>
        <v>0.15902955845338582</v>
      </c>
      <c r="K9" s="215">
        <f t="shared" si="6"/>
        <v>0.11889258686161812</v>
      </c>
      <c r="L9" s="52">
        <f t="shared" si="7"/>
        <v>-0.30416652735792082</v>
      </c>
      <c r="N9" s="27">
        <f t="shared" si="1"/>
        <v>4.0533199133895916</v>
      </c>
      <c r="O9" s="152">
        <f t="shared" si="2"/>
        <v>3.8374823899892281</v>
      </c>
      <c r="P9" s="52">
        <f t="shared" si="8"/>
        <v>-5.3249565297664669E-2</v>
      </c>
    </row>
    <row r="10" spans="1:16" ht="20.100000000000001" customHeight="1" x14ac:dyDescent="0.25">
      <c r="A10" s="8" t="s">
        <v>165</v>
      </c>
      <c r="B10" s="19">
        <v>2968.1899999999996</v>
      </c>
      <c r="C10" s="140">
        <v>2216.9700000000003</v>
      </c>
      <c r="D10" s="247">
        <f t="shared" si="3"/>
        <v>0.12521842212950501</v>
      </c>
      <c r="E10" s="215">
        <f t="shared" si="0"/>
        <v>0.10813522500186573</v>
      </c>
      <c r="F10" s="52">
        <f t="shared" si="4"/>
        <v>-0.25309026713249472</v>
      </c>
      <c r="H10" s="19">
        <v>1334.2019999999998</v>
      </c>
      <c r="I10" s="140">
        <v>1055.9470000000001</v>
      </c>
      <c r="J10" s="247">
        <f t="shared" si="5"/>
        <v>7.9707476032681357E-2</v>
      </c>
      <c r="K10" s="215">
        <f t="shared" si="6"/>
        <v>6.7778382065504836E-2</v>
      </c>
      <c r="L10" s="52">
        <f t="shared" si="7"/>
        <v>-0.20855537617242345</v>
      </c>
      <c r="N10" s="27">
        <f t="shared" si="1"/>
        <v>4.4950020045886543</v>
      </c>
      <c r="O10" s="152">
        <f t="shared" si="2"/>
        <v>4.7630188951587078</v>
      </c>
      <c r="P10" s="52">
        <f t="shared" si="8"/>
        <v>5.9625533046804555E-2</v>
      </c>
    </row>
    <row r="11" spans="1:16" ht="20.100000000000001" customHeight="1" x14ac:dyDescent="0.25">
      <c r="A11" s="8" t="s">
        <v>182</v>
      </c>
      <c r="B11" s="19">
        <v>2112.5600000000004</v>
      </c>
      <c r="C11" s="140">
        <v>1534.4699999999998</v>
      </c>
      <c r="D11" s="247">
        <f t="shared" si="3"/>
        <v>8.9122134989305671E-2</v>
      </c>
      <c r="E11" s="215">
        <f t="shared" si="0"/>
        <v>7.4845513790720158E-2</v>
      </c>
      <c r="F11" s="52">
        <f t="shared" si="4"/>
        <v>-0.27364429886015096</v>
      </c>
      <c r="H11" s="19">
        <v>1284.6519999999998</v>
      </c>
      <c r="I11" s="140">
        <v>1055.009</v>
      </c>
      <c r="J11" s="247">
        <f t="shared" si="5"/>
        <v>7.6747275525247433E-2</v>
      </c>
      <c r="K11" s="215">
        <f t="shared" si="6"/>
        <v>6.7718174382375429E-2</v>
      </c>
      <c r="L11" s="52">
        <f t="shared" si="7"/>
        <v>-0.1787589168117123</v>
      </c>
      <c r="N11" s="27">
        <f t="shared" si="1"/>
        <v>6.0810201840421083</v>
      </c>
      <c r="O11" s="152">
        <f t="shared" si="2"/>
        <v>6.8753967167816912</v>
      </c>
      <c r="P11" s="52">
        <f t="shared" si="8"/>
        <v>0.13063211577955225</v>
      </c>
    </row>
    <row r="12" spans="1:16" ht="20.100000000000001" customHeight="1" x14ac:dyDescent="0.25">
      <c r="A12" s="8" t="s">
        <v>168</v>
      </c>
      <c r="B12" s="19">
        <v>1220.78</v>
      </c>
      <c r="C12" s="140">
        <v>1224.82</v>
      </c>
      <c r="D12" s="247">
        <f t="shared" si="3"/>
        <v>5.1500795221079899E-2</v>
      </c>
      <c r="E12" s="215">
        <f t="shared" si="0"/>
        <v>5.9741984008256838E-2</v>
      </c>
      <c r="F12" s="52">
        <f t="shared" si="4"/>
        <v>3.3093595897704447E-3</v>
      </c>
      <c r="H12" s="19">
        <v>794.56700000000001</v>
      </c>
      <c r="I12" s="140">
        <v>921.82700000000011</v>
      </c>
      <c r="J12" s="247">
        <f t="shared" si="5"/>
        <v>4.7468771676897156E-2</v>
      </c>
      <c r="K12" s="215">
        <f t="shared" si="6"/>
        <v>5.9169582000136493E-2</v>
      </c>
      <c r="L12" s="52">
        <f t="shared" si="7"/>
        <v>0.16016270497012852</v>
      </c>
      <c r="N12" s="27">
        <f t="shared" si="1"/>
        <v>6.5086829731810809</v>
      </c>
      <c r="O12" s="152">
        <f t="shared" si="2"/>
        <v>7.5262242615241437</v>
      </c>
      <c r="P12" s="52">
        <f t="shared" si="8"/>
        <v>0.15633597342746983</v>
      </c>
    </row>
    <row r="13" spans="1:16" ht="20.100000000000001" customHeight="1" x14ac:dyDescent="0.25">
      <c r="A13" s="8" t="s">
        <v>174</v>
      </c>
      <c r="B13" s="19">
        <v>212.78999999999996</v>
      </c>
      <c r="C13" s="140">
        <v>255.34</v>
      </c>
      <c r="D13" s="247">
        <f t="shared" si="3"/>
        <v>8.9769280419842966E-3</v>
      </c>
      <c r="E13" s="215">
        <f t="shared" si="0"/>
        <v>1.2454497964328065E-2</v>
      </c>
      <c r="F13" s="52">
        <f t="shared" si="4"/>
        <v>0.19996240424832015</v>
      </c>
      <c r="H13" s="19">
        <v>483.31700000000001</v>
      </c>
      <c r="I13" s="140">
        <v>618.78</v>
      </c>
      <c r="J13" s="247">
        <f t="shared" si="5"/>
        <v>2.887417212212803E-2</v>
      </c>
      <c r="K13" s="215">
        <f t="shared" si="6"/>
        <v>3.9717814676771726E-2</v>
      </c>
      <c r="L13" s="52">
        <f t="shared" si="7"/>
        <v>0.28027774731697824</v>
      </c>
      <c r="N13" s="27">
        <f t="shared" si="1"/>
        <v>22.713332393439547</v>
      </c>
      <c r="O13" s="152">
        <f t="shared" si="2"/>
        <v>24.233570925041121</v>
      </c>
      <c r="P13" s="52">
        <f t="shared" si="8"/>
        <v>6.6931549508810764E-2</v>
      </c>
    </row>
    <row r="14" spans="1:16" ht="20.100000000000001" customHeight="1" x14ac:dyDescent="0.25">
      <c r="A14" s="8" t="s">
        <v>171</v>
      </c>
      <c r="B14" s="19">
        <v>953.29</v>
      </c>
      <c r="C14" s="140">
        <v>799.92</v>
      </c>
      <c r="D14" s="247">
        <f t="shared" si="3"/>
        <v>4.0216249509578514E-2</v>
      </c>
      <c r="E14" s="215">
        <f t="shared" si="0"/>
        <v>3.9017004823471861E-2</v>
      </c>
      <c r="F14" s="52">
        <f t="shared" si="4"/>
        <v>-0.16088493532922826</v>
      </c>
      <c r="H14" s="19">
        <v>607.60599999999999</v>
      </c>
      <c r="I14" s="140">
        <v>473.80900000000003</v>
      </c>
      <c r="J14" s="247">
        <f t="shared" si="5"/>
        <v>3.6299406448433894E-2</v>
      </c>
      <c r="K14" s="215">
        <f t="shared" si="6"/>
        <v>3.041251826850664E-2</v>
      </c>
      <c r="L14" s="52">
        <f t="shared" si="7"/>
        <v>-0.22020355296030647</v>
      </c>
      <c r="N14" s="27">
        <f t="shared" si="1"/>
        <v>6.3737792277271339</v>
      </c>
      <c r="O14" s="152">
        <f t="shared" si="2"/>
        <v>5.9232048204820487</v>
      </c>
      <c r="P14" s="52">
        <f t="shared" si="8"/>
        <v>-7.0691875439457041E-2</v>
      </c>
    </row>
    <row r="15" spans="1:16" ht="20.100000000000001" customHeight="1" x14ac:dyDescent="0.25">
      <c r="A15" s="8" t="s">
        <v>170</v>
      </c>
      <c r="B15" s="19">
        <v>885.66999999999985</v>
      </c>
      <c r="C15" s="140">
        <v>800.46999999999991</v>
      </c>
      <c r="D15" s="247">
        <f t="shared" si="3"/>
        <v>3.7363578452672741E-2</v>
      </c>
      <c r="E15" s="215">
        <f t="shared" si="0"/>
        <v>3.9043831696975347E-2</v>
      </c>
      <c r="F15" s="52">
        <f t="shared" si="4"/>
        <v>-9.6198358305011958E-2</v>
      </c>
      <c r="H15" s="19">
        <v>619.55500000000006</v>
      </c>
      <c r="I15" s="140">
        <v>416.87099999999998</v>
      </c>
      <c r="J15" s="247">
        <f t="shared" si="5"/>
        <v>3.701325984628108E-2</v>
      </c>
      <c r="K15" s="215">
        <f t="shared" si="6"/>
        <v>2.6757822040338258E-2</v>
      </c>
      <c r="L15" s="52">
        <f t="shared" si="7"/>
        <v>-0.32714448273357499</v>
      </c>
      <c r="N15" s="27">
        <f t="shared" ref="N15:N16" si="9">(H15/B15)*10</f>
        <v>6.995325572730251</v>
      </c>
      <c r="O15" s="152">
        <f t="shared" ref="O15:O16" si="10">(I15/C15)*10</f>
        <v>5.2078279011081001</v>
      </c>
      <c r="P15" s="52">
        <f t="shared" ref="P15:P16" si="11">(O15-N15)/N15</f>
        <v>-0.2555274451542785</v>
      </c>
    </row>
    <row r="16" spans="1:16" ht="20.100000000000001" customHeight="1" x14ac:dyDescent="0.25">
      <c r="A16" s="8" t="s">
        <v>164</v>
      </c>
      <c r="B16" s="19">
        <v>749.2700000000001</v>
      </c>
      <c r="C16" s="140">
        <v>612.09</v>
      </c>
      <c r="D16" s="247">
        <f t="shared" si="3"/>
        <v>3.1609299657021368E-2</v>
      </c>
      <c r="E16" s="215">
        <f t="shared" si="0"/>
        <v>2.9855383641362757E-2</v>
      </c>
      <c r="F16" s="52">
        <f t="shared" si="4"/>
        <v>-0.18308486927275888</v>
      </c>
      <c r="H16" s="19">
        <v>394.62400000000002</v>
      </c>
      <c r="I16" s="140">
        <v>364.10000000000008</v>
      </c>
      <c r="J16" s="247">
        <f t="shared" si="5"/>
        <v>2.3575502826349272E-2</v>
      </c>
      <c r="K16" s="215">
        <f t="shared" si="6"/>
        <v>2.3370594272298054E-2</v>
      </c>
      <c r="L16" s="52">
        <f t="shared" si="7"/>
        <v>-7.7349578332792587E-2</v>
      </c>
      <c r="N16" s="27">
        <f t="shared" si="9"/>
        <v>5.2667796655411259</v>
      </c>
      <c r="O16" s="152">
        <f t="shared" si="10"/>
        <v>5.9484716299890552</v>
      </c>
      <c r="P16" s="52">
        <f t="shared" si="11"/>
        <v>0.12943240608830181</v>
      </c>
    </row>
    <row r="17" spans="1:16" ht="20.100000000000001" customHeight="1" x14ac:dyDescent="0.25">
      <c r="A17" s="8" t="s">
        <v>197</v>
      </c>
      <c r="B17" s="19">
        <v>25.8</v>
      </c>
      <c r="C17" s="140">
        <v>688.84999999999991</v>
      </c>
      <c r="D17" s="247">
        <f t="shared" si="3"/>
        <v>1.0884193029897782E-3</v>
      </c>
      <c r="E17" s="215">
        <f t="shared" si="0"/>
        <v>3.3599439659776714E-2</v>
      </c>
      <c r="F17" s="52">
        <f t="shared" si="4"/>
        <v>25.699612403100772</v>
      </c>
      <c r="H17" s="19">
        <v>18.082999999999998</v>
      </c>
      <c r="I17" s="140">
        <v>362.44799999999992</v>
      </c>
      <c r="J17" s="247">
        <f t="shared" si="5"/>
        <v>1.0803088955787632E-3</v>
      </c>
      <c r="K17" s="215">
        <f t="shared" si="6"/>
        <v>2.3264556860219394E-2</v>
      </c>
      <c r="L17" s="52">
        <f t="shared" si="7"/>
        <v>19.043576840126082</v>
      </c>
      <c r="N17" s="27">
        <f t="shared" ref="N17:N20" si="12">(H17/B17)*10</f>
        <v>7.0089147286821696</v>
      </c>
      <c r="O17" s="152">
        <f t="shared" ref="O17:O20" si="13">(I17/C17)*10</f>
        <v>5.2616389634898741</v>
      </c>
      <c r="P17" s="52">
        <f t="shared" ref="P17:P20" si="14">(O17-N17)/N17</f>
        <v>-0.24929334038578349</v>
      </c>
    </row>
    <row r="18" spans="1:16" ht="20.100000000000001" customHeight="1" x14ac:dyDescent="0.25">
      <c r="A18" s="8" t="s">
        <v>175</v>
      </c>
      <c r="B18" s="19">
        <v>174.89000000000001</v>
      </c>
      <c r="C18" s="140">
        <v>187.24000000000004</v>
      </c>
      <c r="D18" s="247">
        <f t="shared" si="3"/>
        <v>7.378048523251253E-3</v>
      </c>
      <c r="E18" s="215">
        <f t="shared" si="0"/>
        <v>9.1328432632599189E-3</v>
      </c>
      <c r="F18" s="52">
        <f>(C18-B18)/B18</f>
        <v>7.0615815655555039E-2</v>
      </c>
      <c r="H18" s="19">
        <v>220.929</v>
      </c>
      <c r="I18" s="140">
        <v>294.51800000000003</v>
      </c>
      <c r="J18" s="247">
        <f t="shared" si="5"/>
        <v>1.3198670795295062E-2</v>
      </c>
      <c r="K18" s="215">
        <f t="shared" si="6"/>
        <v>1.890431388049623E-2</v>
      </c>
      <c r="L18" s="52">
        <f t="shared" si="7"/>
        <v>0.33308891091708209</v>
      </c>
      <c r="N18" s="27">
        <f t="shared" si="12"/>
        <v>12.632454685802504</v>
      </c>
      <c r="O18" s="152">
        <f t="shared" si="13"/>
        <v>15.729438154240544</v>
      </c>
      <c r="P18" s="52">
        <f t="shared" si="14"/>
        <v>0.24516086108891494</v>
      </c>
    </row>
    <row r="19" spans="1:16" ht="20.100000000000001" customHeight="1" x14ac:dyDescent="0.25">
      <c r="A19" s="8" t="s">
        <v>172</v>
      </c>
      <c r="B19" s="19">
        <v>449.88</v>
      </c>
      <c r="C19" s="140">
        <v>327.24999999999994</v>
      </c>
      <c r="D19" s="247">
        <f t="shared" si="3"/>
        <v>1.8978995194924086E-2</v>
      </c>
      <c r="E19" s="215">
        <f t="shared" si="0"/>
        <v>1.5961989734574914E-2</v>
      </c>
      <c r="F19" s="52">
        <f t="shared" ref="F19:F20" si="15">(C19-B19)/B19</f>
        <v>-0.27258380012447775</v>
      </c>
      <c r="H19" s="19">
        <v>408.34999999999997</v>
      </c>
      <c r="I19" s="140">
        <v>277.09800000000001</v>
      </c>
      <c r="J19" s="247">
        <f t="shared" si="5"/>
        <v>2.4395517199003923E-2</v>
      </c>
      <c r="K19" s="215">
        <f t="shared" si="6"/>
        <v>1.7786171193807321E-2</v>
      </c>
      <c r="L19" s="52">
        <f t="shared" ref="L19" si="16">(I19-H19)/H19</f>
        <v>-0.3214203501897881</v>
      </c>
      <c r="N19" s="27">
        <f t="shared" ref="N19" si="17">(H19/B19)*10</f>
        <v>9.0768649417622473</v>
      </c>
      <c r="O19" s="152">
        <f t="shared" ref="O19" si="18">(I19/C19)*10</f>
        <v>8.4674713521772365</v>
      </c>
      <c r="P19" s="52">
        <f t="shared" ref="P19" si="19">(O19-N19)/N19</f>
        <v>-6.7137011897270657E-2</v>
      </c>
    </row>
    <row r="20" spans="1:16" ht="20.100000000000001" customHeight="1" x14ac:dyDescent="0.25">
      <c r="A20" s="8" t="s">
        <v>180</v>
      </c>
      <c r="B20" s="19">
        <v>651.19000000000005</v>
      </c>
      <c r="C20" s="140">
        <v>219.08</v>
      </c>
      <c r="D20" s="247">
        <f t="shared" si="3"/>
        <v>2.7471618833872623E-2</v>
      </c>
      <c r="E20" s="215">
        <f t="shared" si="0"/>
        <v>1.0685875358443616E-2</v>
      </c>
      <c r="F20" s="52">
        <f t="shared" si="15"/>
        <v>-0.66356977226308755</v>
      </c>
      <c r="H20" s="19">
        <v>464.28299999999996</v>
      </c>
      <c r="I20" s="140">
        <v>242.14099999999999</v>
      </c>
      <c r="J20" s="247">
        <f t="shared" si="5"/>
        <v>2.7737048883813245E-2</v>
      </c>
      <c r="K20" s="215">
        <f t="shared" si="6"/>
        <v>1.5542375906862187E-2</v>
      </c>
      <c r="L20" s="52">
        <f t="shared" si="7"/>
        <v>-0.47846248947301534</v>
      </c>
      <c r="N20" s="27">
        <f t="shared" si="12"/>
        <v>7.1297624349268247</v>
      </c>
      <c r="O20" s="152">
        <f t="shared" si="13"/>
        <v>11.052629176556508</v>
      </c>
      <c r="P20" s="52">
        <f t="shared" si="14"/>
        <v>0.55021002136236596</v>
      </c>
    </row>
    <row r="21" spans="1:16" ht="20.100000000000001" customHeight="1" x14ac:dyDescent="0.25">
      <c r="A21" s="8" t="s">
        <v>169</v>
      </c>
      <c r="B21" s="19">
        <v>199.99</v>
      </c>
      <c r="C21" s="140">
        <v>284.19000000000005</v>
      </c>
      <c r="D21" s="247">
        <f t="shared" si="3"/>
        <v>8.4369370699583623E-3</v>
      </c>
      <c r="E21" s="215">
        <f t="shared" si="0"/>
        <v>1.3861689419920081E-2</v>
      </c>
      <c r="F21" s="52">
        <f t="shared" si="4"/>
        <v>0.42102105105255283</v>
      </c>
      <c r="H21" s="19">
        <v>148.20199999999997</v>
      </c>
      <c r="I21" s="140">
        <v>223.08499999999998</v>
      </c>
      <c r="J21" s="247">
        <f t="shared" si="5"/>
        <v>8.8538372472799776E-3</v>
      </c>
      <c r="K21" s="215">
        <f t="shared" si="6"/>
        <v>1.431922280482178E-2</v>
      </c>
      <c r="L21" s="52">
        <f t="shared" si="7"/>
        <v>0.50527658196245684</v>
      </c>
      <c r="N21" s="27">
        <f t="shared" ref="N21:N32" si="20">(H21/B21)*10</f>
        <v>7.4104705235261745</v>
      </c>
      <c r="O21" s="152">
        <f t="shared" ref="O21:O32" si="21">(I21/C21)*10</f>
        <v>7.8498539709349355</v>
      </c>
      <c r="P21" s="52">
        <f t="shared" ref="P21:P32" si="22">(O21-N21)/N21</f>
        <v>5.9292246830189965E-2</v>
      </c>
    </row>
    <row r="22" spans="1:16" ht="20.100000000000001" customHeight="1" x14ac:dyDescent="0.25">
      <c r="A22" s="8" t="s">
        <v>166</v>
      </c>
      <c r="B22" s="19">
        <v>517.33999999999992</v>
      </c>
      <c r="C22" s="140">
        <v>253.17</v>
      </c>
      <c r="D22" s="247">
        <f t="shared" si="3"/>
        <v>2.1824916364679526E-2</v>
      </c>
      <c r="E22" s="215">
        <f t="shared" si="0"/>
        <v>1.2348653754323397E-2</v>
      </c>
      <c r="F22" s="52">
        <f t="shared" si="4"/>
        <v>-0.51063130629759923</v>
      </c>
      <c r="H22" s="19">
        <v>407.34100000000001</v>
      </c>
      <c r="I22" s="140">
        <v>222.58799999999999</v>
      </c>
      <c r="J22" s="247">
        <f t="shared" si="5"/>
        <v>2.4335237838519552E-2</v>
      </c>
      <c r="K22" s="215">
        <f t="shared" si="6"/>
        <v>1.428732171898456E-2</v>
      </c>
      <c r="L22" s="52">
        <f t="shared" ref="L22" si="23">(I22-H22)/H22</f>
        <v>-0.45355856640996123</v>
      </c>
      <c r="N22" s="27">
        <f t="shared" ref="N22" si="24">(H22/B22)*10</f>
        <v>7.8737580701279644</v>
      </c>
      <c r="O22" s="152">
        <f t="shared" ref="O22" si="25">(I22/C22)*10</f>
        <v>8.7920369712051194</v>
      </c>
      <c r="P22" s="52">
        <f t="shared" ref="P22" si="26">(O22-N22)/N22</f>
        <v>0.11662523700861324</v>
      </c>
    </row>
    <row r="23" spans="1:16" ht="20.100000000000001" customHeight="1" x14ac:dyDescent="0.25">
      <c r="A23" s="8" t="s">
        <v>183</v>
      </c>
      <c r="B23" s="19">
        <v>115.92</v>
      </c>
      <c r="C23" s="140">
        <v>206.96999999999997</v>
      </c>
      <c r="D23" s="247">
        <f t="shared" si="3"/>
        <v>4.8902932404098869E-3</v>
      </c>
      <c r="E23" s="215">
        <f t="shared" si="0"/>
        <v>1.0095196380030466E-2</v>
      </c>
      <c r="F23" s="52">
        <f t="shared" si="4"/>
        <v>0.78545548654244279</v>
      </c>
      <c r="H23" s="19">
        <v>143.518</v>
      </c>
      <c r="I23" s="140">
        <v>197.96100000000001</v>
      </c>
      <c r="J23" s="247">
        <f t="shared" si="5"/>
        <v>8.5740071932573665E-3</v>
      </c>
      <c r="K23" s="215">
        <f t="shared" si="6"/>
        <v>1.2706581194008224E-2</v>
      </c>
      <c r="L23" s="52">
        <f t="shared" si="7"/>
        <v>0.37934614473445849</v>
      </c>
      <c r="N23" s="27">
        <f t="shared" si="20"/>
        <v>12.380779848171153</v>
      </c>
      <c r="O23" s="152">
        <f t="shared" si="21"/>
        <v>9.5647195245687797</v>
      </c>
      <c r="P23" s="52">
        <f t="shared" si="22"/>
        <v>-0.2274541957886726</v>
      </c>
    </row>
    <row r="24" spans="1:16" ht="20.100000000000001" customHeight="1" x14ac:dyDescent="0.25">
      <c r="A24" s="8" t="s">
        <v>163</v>
      </c>
      <c r="B24" s="19">
        <v>340.50999999999988</v>
      </c>
      <c r="C24" s="140">
        <v>326.75</v>
      </c>
      <c r="D24" s="247">
        <f t="shared" si="3"/>
        <v>1.436502545973059E-2</v>
      </c>
      <c r="E24" s="215">
        <f t="shared" si="0"/>
        <v>1.5937601667753567E-2</v>
      </c>
      <c r="F24" s="52">
        <f t="shared" si="4"/>
        <v>-4.0409973275380699E-2</v>
      </c>
      <c r="H24" s="19">
        <v>182.63499999999999</v>
      </c>
      <c r="I24" s="140">
        <v>176.386</v>
      </c>
      <c r="J24" s="247">
        <f t="shared" si="5"/>
        <v>1.0910922697783964E-2</v>
      </c>
      <c r="K24" s="215">
        <f t="shared" si="6"/>
        <v>1.1321740294736512E-2</v>
      </c>
      <c r="L24" s="52">
        <f t="shared" ref="L24:L26" si="27">(I24-H24)/H24</f>
        <v>-3.4215785583267148E-2</v>
      </c>
      <c r="N24" s="27">
        <f t="shared" ref="N24" si="28">(H24/B24)*10</f>
        <v>5.3635722886258863</v>
      </c>
      <c r="O24" s="152">
        <f t="shared" ref="O24" si="29">(I24/C24)*10</f>
        <v>5.3981943381790352</v>
      </c>
      <c r="P24" s="52">
        <f t="shared" ref="P24" si="30">(O24-N24)/N24</f>
        <v>6.455035504335265E-3</v>
      </c>
    </row>
    <row r="25" spans="1:16" ht="20.100000000000001" customHeight="1" x14ac:dyDescent="0.25">
      <c r="A25" s="8" t="s">
        <v>173</v>
      </c>
      <c r="B25" s="19">
        <v>110.03999999999999</v>
      </c>
      <c r="C25" s="140">
        <v>110.39</v>
      </c>
      <c r="D25" s="247">
        <f t="shared" si="3"/>
        <v>4.6422348876354724E-3</v>
      </c>
      <c r="E25" s="215">
        <f t="shared" si="0"/>
        <v>5.3843973928181061E-3</v>
      </c>
      <c r="F25" s="52">
        <f t="shared" si="4"/>
        <v>3.1806615776082204E-3</v>
      </c>
      <c r="H25" s="19">
        <v>114.58200000000001</v>
      </c>
      <c r="I25" s="140">
        <v>139.059</v>
      </c>
      <c r="J25" s="247">
        <f t="shared" si="5"/>
        <v>6.8453217869383328E-3</v>
      </c>
      <c r="K25" s="215">
        <f t="shared" si="6"/>
        <v>8.9258211175816931E-3</v>
      </c>
      <c r="L25" s="52">
        <f t="shared" si="27"/>
        <v>0.21361994030475981</v>
      </c>
      <c r="N25" s="27">
        <f t="shared" ref="N25:N26" si="31">(H25/B25)*10</f>
        <v>10.412758996728464</v>
      </c>
      <c r="O25" s="152">
        <f t="shared" ref="O25:O26" si="32">(I25/C25)*10</f>
        <v>12.597064951535463</v>
      </c>
      <c r="P25" s="52">
        <f t="shared" ref="P25:P26" si="33">(O25-N25)/N25</f>
        <v>0.20977206478064814</v>
      </c>
    </row>
    <row r="26" spans="1:16" ht="20.100000000000001" customHeight="1" x14ac:dyDescent="0.25">
      <c r="A26" s="8" t="s">
        <v>187</v>
      </c>
      <c r="B26" s="19">
        <v>423.47000000000008</v>
      </c>
      <c r="C26" s="140">
        <v>220.57</v>
      </c>
      <c r="D26" s="247">
        <f t="shared" si="3"/>
        <v>1.78648419471737E-2</v>
      </c>
      <c r="E26" s="215">
        <f t="shared" si="0"/>
        <v>1.0758551797571243E-2</v>
      </c>
      <c r="F26" s="52">
        <f t="shared" si="4"/>
        <v>-0.47913665666989408</v>
      </c>
      <c r="H26" s="19">
        <v>205.15200000000004</v>
      </c>
      <c r="I26" s="140">
        <v>134.61900000000006</v>
      </c>
      <c r="J26" s="247">
        <f t="shared" si="5"/>
        <v>1.2256126226056213E-2</v>
      </c>
      <c r="K26" s="215">
        <f t="shared" si="6"/>
        <v>8.6408295257964646E-3</v>
      </c>
      <c r="L26" s="52">
        <f t="shared" si="27"/>
        <v>-0.34380849321478696</v>
      </c>
      <c r="N26" s="27">
        <f t="shared" si="31"/>
        <v>4.8445462488487969</v>
      </c>
      <c r="O26" s="152">
        <f t="shared" si="32"/>
        <v>6.1032325338894715</v>
      </c>
      <c r="P26" s="52">
        <f t="shared" si="33"/>
        <v>0.25981510349700437</v>
      </c>
    </row>
    <row r="27" spans="1:16" ht="20.100000000000001" customHeight="1" x14ac:dyDescent="0.25">
      <c r="A27" s="8" t="s">
        <v>176</v>
      </c>
      <c r="B27" s="19">
        <v>252.27</v>
      </c>
      <c r="C27" s="140">
        <v>203.4</v>
      </c>
      <c r="D27" s="247">
        <f t="shared" si="3"/>
        <v>1.0642462696326797E-2</v>
      </c>
      <c r="E27" s="215">
        <f t="shared" si="0"/>
        <v>9.9210655829260145E-3</v>
      </c>
      <c r="F27" s="52">
        <f t="shared" si="4"/>
        <v>-0.19372101320014271</v>
      </c>
      <c r="H27" s="19">
        <v>167.32599999999999</v>
      </c>
      <c r="I27" s="140">
        <v>123.304</v>
      </c>
      <c r="J27" s="247">
        <f t="shared" si="5"/>
        <v>9.9963372372732472E-3</v>
      </c>
      <c r="K27" s="215">
        <f t="shared" si="6"/>
        <v>7.9145502778122465E-3</v>
      </c>
      <c r="L27" s="52">
        <f t="shared" ref="L27" si="34">(I27-H27)/H27</f>
        <v>-0.26309121116861689</v>
      </c>
      <c r="N27" s="27">
        <f t="shared" ref="N27" si="35">(H27/B27)*10</f>
        <v>6.6328140484401636</v>
      </c>
      <c r="O27" s="152">
        <f t="shared" ref="O27:O28" si="36">(I27/C27)*10</f>
        <v>6.0621435594886917</v>
      </c>
      <c r="P27" s="52">
        <f t="shared" ref="P27" si="37">(O27-N27)/N27</f>
        <v>-8.6037462347625493E-2</v>
      </c>
    </row>
    <row r="28" spans="1:16" ht="20.100000000000001" customHeight="1" x14ac:dyDescent="0.25">
      <c r="A28" s="8" t="s">
        <v>233</v>
      </c>
      <c r="B28" s="19"/>
      <c r="C28" s="140">
        <v>9.5399999999999991</v>
      </c>
      <c r="D28" s="247">
        <f t="shared" si="3"/>
        <v>0</v>
      </c>
      <c r="E28" s="215">
        <f t="shared" si="0"/>
        <v>4.6532431495139708E-4</v>
      </c>
      <c r="F28" s="52"/>
      <c r="H28" s="19"/>
      <c r="I28" s="140">
        <v>122.11200000000001</v>
      </c>
      <c r="J28" s="247">
        <f t="shared" si="5"/>
        <v>0</v>
      </c>
      <c r="K28" s="215">
        <f t="shared" si="6"/>
        <v>7.8380390216392735E-3</v>
      </c>
      <c r="L28" s="52"/>
      <c r="N28" s="27"/>
      <c r="O28" s="152">
        <f t="shared" si="36"/>
        <v>128.00000000000003</v>
      </c>
      <c r="P28" s="52"/>
    </row>
    <row r="29" spans="1:16" ht="20.100000000000001" customHeight="1" x14ac:dyDescent="0.25">
      <c r="A29" s="8" t="s">
        <v>195</v>
      </c>
      <c r="B29" s="19">
        <v>174.02</v>
      </c>
      <c r="C29" s="140">
        <v>137.24</v>
      </c>
      <c r="D29" s="247">
        <f t="shared" si="3"/>
        <v>7.3413460118713653E-3</v>
      </c>
      <c r="E29" s="215">
        <f t="shared" si="0"/>
        <v>6.6940365811247113E-3</v>
      </c>
      <c r="F29" s="52">
        <f t="shared" si="4"/>
        <v>-0.21135501666475118</v>
      </c>
      <c r="H29" s="19">
        <v>207.428</v>
      </c>
      <c r="I29" s="140">
        <v>114.99999999999999</v>
      </c>
      <c r="J29" s="247">
        <f t="shared" si="5"/>
        <v>1.2392098301836626E-2</v>
      </c>
      <c r="K29" s="215">
        <f t="shared" si="6"/>
        <v>7.381538976419323E-3</v>
      </c>
      <c r="L29" s="52">
        <f t="shared" si="7"/>
        <v>-0.44559075920319346</v>
      </c>
      <c r="N29" s="27">
        <f t="shared" si="20"/>
        <v>11.919779335708538</v>
      </c>
      <c r="O29" s="152">
        <f t="shared" si="21"/>
        <v>8.3794812008160875</v>
      </c>
      <c r="P29" s="52">
        <f t="shared" si="22"/>
        <v>-0.29701037537554448</v>
      </c>
    </row>
    <row r="30" spans="1:16" ht="20.100000000000001" customHeight="1" x14ac:dyDescent="0.25">
      <c r="A30" s="8" t="s">
        <v>181</v>
      </c>
      <c r="B30" s="19">
        <v>47.48</v>
      </c>
      <c r="C30" s="140">
        <v>54.989999999999995</v>
      </c>
      <c r="D30" s="247">
        <f t="shared" si="3"/>
        <v>2.0030290118587079E-3</v>
      </c>
      <c r="E30" s="215">
        <f t="shared" si="0"/>
        <v>2.6821995890122983E-3</v>
      </c>
      <c r="F30" s="52">
        <f t="shared" si="4"/>
        <v>0.15817186183656273</v>
      </c>
      <c r="H30" s="19">
        <v>37.832000000000001</v>
      </c>
      <c r="I30" s="140">
        <v>78.124999999999986</v>
      </c>
      <c r="J30" s="247">
        <f t="shared" si="5"/>
        <v>2.2601474388948611E-3</v>
      </c>
      <c r="K30" s="215">
        <f t="shared" si="6"/>
        <v>5.0146324568066045E-3</v>
      </c>
      <c r="L30" s="52">
        <f t="shared" si="7"/>
        <v>1.0650507506872484</v>
      </c>
      <c r="N30" s="27">
        <f t="shared" si="20"/>
        <v>7.9679865206402702</v>
      </c>
      <c r="O30" s="152">
        <f t="shared" si="21"/>
        <v>14.207128568830695</v>
      </c>
      <c r="P30" s="52">
        <f t="shared" si="22"/>
        <v>0.78302618008057034</v>
      </c>
    </row>
    <row r="31" spans="1:16" ht="20.100000000000001" customHeight="1" x14ac:dyDescent="0.25">
      <c r="A31" s="8" t="s">
        <v>189</v>
      </c>
      <c r="B31" s="19">
        <v>32.79</v>
      </c>
      <c r="C31" s="140">
        <v>155.43</v>
      </c>
      <c r="D31" s="247">
        <f t="shared" si="3"/>
        <v>1.3833049978695668E-3</v>
      </c>
      <c r="E31" s="215">
        <f t="shared" si="0"/>
        <v>7.5812744520854991E-3</v>
      </c>
      <c r="F31" s="52">
        <f t="shared" si="4"/>
        <v>3.7401646843549869</v>
      </c>
      <c r="H31" s="19">
        <v>17.092999999999996</v>
      </c>
      <c r="I31" s="140">
        <v>69.644999999999996</v>
      </c>
      <c r="J31" s="247">
        <f t="shared" si="5"/>
        <v>1.021164627115401E-3</v>
      </c>
      <c r="K31" s="215">
        <f t="shared" si="6"/>
        <v>4.4703241914149892E-3</v>
      </c>
      <c r="L31" s="52">
        <f t="shared" si="7"/>
        <v>3.0744749312584103</v>
      </c>
      <c r="N31" s="27">
        <f t="shared" si="20"/>
        <v>5.2128697773711483</v>
      </c>
      <c r="O31" s="152">
        <f t="shared" si="21"/>
        <v>4.4807952132792899</v>
      </c>
      <c r="P31" s="52">
        <f t="shared" si="22"/>
        <v>-0.14043599693776426</v>
      </c>
    </row>
    <row r="32" spans="1:16" ht="20.100000000000001" customHeight="1" thickBot="1" x14ac:dyDescent="0.3">
      <c r="A32" s="8" t="s">
        <v>17</v>
      </c>
      <c r="B32" s="19">
        <f>B33-SUM(B7:B31)</f>
        <v>681.95000000000073</v>
      </c>
      <c r="C32" s="140">
        <f>C33-SUM(C7:C31)</f>
        <v>679.42999999999302</v>
      </c>
      <c r="D32" s="247">
        <f t="shared" si="3"/>
        <v>2.8769284638522481E-2</v>
      </c>
      <c r="E32" s="215">
        <f t="shared" si="0"/>
        <v>3.3139968480862106E-2</v>
      </c>
      <c r="F32" s="52">
        <f t="shared" ref="F32" si="38">(C32-B32)/B32</f>
        <v>-3.6952855781328688E-3</v>
      </c>
      <c r="H32" s="19">
        <f>H33-SUM(H7:H31)</f>
        <v>639.00299999999334</v>
      </c>
      <c r="I32" s="140">
        <f>I33-SUM(I7:I31)</f>
        <v>612.11299999999574</v>
      </c>
      <c r="J32" s="247">
        <f t="shared" si="5"/>
        <v>3.8175116142316501E-2</v>
      </c>
      <c r="K32" s="215">
        <f t="shared" si="6"/>
        <v>3.9289877978025481E-2</v>
      </c>
      <c r="L32" s="52">
        <f t="shared" si="7"/>
        <v>-4.2081179587572952E-2</v>
      </c>
      <c r="N32" s="27">
        <f t="shared" si="20"/>
        <v>9.370232421731691</v>
      </c>
      <c r="O32" s="152">
        <f t="shared" si="21"/>
        <v>9.0092136055223051</v>
      </c>
      <c r="P32" s="52">
        <f t="shared" si="22"/>
        <v>-3.8528266958683069E-2</v>
      </c>
    </row>
    <row r="33" spans="1:16" ht="26.25" customHeight="1" thickBot="1" x14ac:dyDescent="0.3">
      <c r="A33" s="12" t="s">
        <v>18</v>
      </c>
      <c r="B33" s="17">
        <v>23704.1</v>
      </c>
      <c r="C33" s="145">
        <v>20501.829999999994</v>
      </c>
      <c r="D33" s="243">
        <f>SUM(D7:D32)</f>
        <v>1.0000000000000002</v>
      </c>
      <c r="E33" s="244">
        <f>SUM(E7:E32)</f>
        <v>0.99999999999999967</v>
      </c>
      <c r="F33" s="57">
        <f>(C33-B33)/B33</f>
        <v>-0.13509350703042952</v>
      </c>
      <c r="G33" s="1"/>
      <c r="H33" s="17">
        <v>16738.730999999992</v>
      </c>
      <c r="I33" s="145">
        <v>15579.406999999994</v>
      </c>
      <c r="J33" s="243">
        <f>SUM(J7:J32)</f>
        <v>0.99999999999999989</v>
      </c>
      <c r="K33" s="244">
        <f>SUM(K7:K32)</f>
        <v>1.0000000000000002</v>
      </c>
      <c r="L33" s="57">
        <f t="shared" si="7"/>
        <v>-6.9259969587897624E-2</v>
      </c>
      <c r="N33" s="29">
        <f t="shared" si="1"/>
        <v>7.0615340806020876</v>
      </c>
      <c r="O33" s="146">
        <f>(I33/C33)*10</f>
        <v>7.5990323790607945</v>
      </c>
      <c r="P33" s="57">
        <f t="shared" si="8"/>
        <v>7.6116363997336706E-2</v>
      </c>
    </row>
    <row r="35" spans="1:16" ht="15.75" thickBot="1" x14ac:dyDescent="0.3"/>
    <row r="36" spans="1:16" x14ac:dyDescent="0.25">
      <c r="A36" s="354" t="s">
        <v>2</v>
      </c>
      <c r="B36" s="342" t="s">
        <v>1</v>
      </c>
      <c r="C36" s="340"/>
      <c r="D36" s="342" t="s">
        <v>104</v>
      </c>
      <c r="E36" s="340"/>
      <c r="F36" s="130" t="s">
        <v>0</v>
      </c>
      <c r="H36" s="352" t="s">
        <v>19</v>
      </c>
      <c r="I36" s="353"/>
      <c r="J36" s="342" t="s">
        <v>104</v>
      </c>
      <c r="K36" s="343"/>
      <c r="L36" s="130" t="s">
        <v>0</v>
      </c>
      <c r="N36" s="350" t="s">
        <v>22</v>
      </c>
      <c r="O36" s="340"/>
      <c r="P36" s="130" t="s">
        <v>0</v>
      </c>
    </row>
    <row r="37" spans="1:16" x14ac:dyDescent="0.25">
      <c r="A37" s="355"/>
      <c r="B37" s="345" t="str">
        <f>B5</f>
        <v>jan-dez</v>
      </c>
      <c r="C37" s="347"/>
      <c r="D37" s="345" t="str">
        <f>B5</f>
        <v>jan-dez</v>
      </c>
      <c r="E37" s="347"/>
      <c r="F37" s="131" t="str">
        <f>F5</f>
        <v>2023/2022</v>
      </c>
      <c r="H37" s="348" t="str">
        <f>B5</f>
        <v>jan-dez</v>
      </c>
      <c r="I37" s="347"/>
      <c r="J37" s="345" t="str">
        <f>B5</f>
        <v>jan-dez</v>
      </c>
      <c r="K37" s="346"/>
      <c r="L37" s="131" t="str">
        <f>L5</f>
        <v>2023/2022</v>
      </c>
      <c r="N37" s="348" t="str">
        <f>B5</f>
        <v>jan-dez</v>
      </c>
      <c r="O37" s="346"/>
      <c r="P37" s="131" t="str">
        <f>P5</f>
        <v>2023/2022</v>
      </c>
    </row>
    <row r="38" spans="1:16" ht="19.5" customHeight="1" thickBot="1" x14ac:dyDescent="0.3">
      <c r="A38" s="356"/>
      <c r="B38" s="99">
        <f>B6</f>
        <v>2022</v>
      </c>
      <c r="C38" s="134">
        <f>C6</f>
        <v>2023</v>
      </c>
      <c r="D38" s="99">
        <f>B6</f>
        <v>2022</v>
      </c>
      <c r="E38" s="134">
        <f>C6</f>
        <v>2023</v>
      </c>
      <c r="F38" s="132" t="s">
        <v>1</v>
      </c>
      <c r="H38" s="25">
        <f>B6</f>
        <v>2022</v>
      </c>
      <c r="I38" s="134">
        <f>C6</f>
        <v>2023</v>
      </c>
      <c r="J38" s="99">
        <f>B6</f>
        <v>2022</v>
      </c>
      <c r="K38" s="134">
        <f>C6</f>
        <v>2023</v>
      </c>
      <c r="L38" s="259">
        <v>1000</v>
      </c>
      <c r="N38" s="25">
        <f>B6</f>
        <v>2022</v>
      </c>
      <c r="O38" s="134">
        <f>C6</f>
        <v>2023</v>
      </c>
      <c r="P38" s="132"/>
    </row>
    <row r="39" spans="1:16" ht="20.100000000000001" customHeight="1" x14ac:dyDescent="0.25">
      <c r="A39" s="38" t="s">
        <v>160</v>
      </c>
      <c r="B39" s="39">
        <v>6567.3399999999992</v>
      </c>
      <c r="C39" s="147">
        <v>4826.8</v>
      </c>
      <c r="D39" s="247">
        <f t="shared" ref="D39:D55" si="39">B39/$B$62</f>
        <v>0.46135581146859789</v>
      </c>
      <c r="E39" s="246">
        <f t="shared" ref="E39:E55" si="40">C39/$C$62</f>
        <v>0.42336080132267351</v>
      </c>
      <c r="F39" s="52">
        <f>(C39-B39)/B39</f>
        <v>-0.2650296771600068</v>
      </c>
      <c r="H39" s="39">
        <v>2661.953</v>
      </c>
      <c r="I39" s="147">
        <v>1852.2760000000005</v>
      </c>
      <c r="J39" s="247">
        <f t="shared" ref="J39:J61" si="41">H39/$H$62</f>
        <v>0.37137931905241633</v>
      </c>
      <c r="K39" s="246">
        <f t="shared" ref="K39:K61" si="42">I39/$I$62</f>
        <v>0.30453575575268149</v>
      </c>
      <c r="L39" s="52">
        <f>(I39-H39)/H39</f>
        <v>-0.30416652735792082</v>
      </c>
      <c r="N39" s="27">
        <f t="shared" ref="N39:N62" si="43">(H39/B39)*10</f>
        <v>4.0533199133895916</v>
      </c>
      <c r="O39" s="151">
        <f t="shared" ref="O39:O62" si="44">(I39/C39)*10</f>
        <v>3.8374823899892281</v>
      </c>
      <c r="P39" s="61">
        <f t="shared" si="8"/>
        <v>-5.3249565297664669E-2</v>
      </c>
    </row>
    <row r="40" spans="1:16" ht="20.100000000000001" customHeight="1" x14ac:dyDescent="0.25">
      <c r="A40" s="38" t="s">
        <v>165</v>
      </c>
      <c r="B40" s="19">
        <v>2968.1899999999996</v>
      </c>
      <c r="C40" s="140">
        <v>2216.9700000000003</v>
      </c>
      <c r="D40" s="247">
        <f t="shared" si="39"/>
        <v>0.20851542725715091</v>
      </c>
      <c r="E40" s="215">
        <f t="shared" si="40"/>
        <v>0.19445143691645136</v>
      </c>
      <c r="F40" s="52">
        <f t="shared" ref="F40:F62" si="45">(C40-B40)/B40</f>
        <v>-0.25309026713249472</v>
      </c>
      <c r="H40" s="19">
        <v>1334.2019999999998</v>
      </c>
      <c r="I40" s="140">
        <v>1055.9470000000001</v>
      </c>
      <c r="J40" s="247">
        <f t="shared" si="41"/>
        <v>0.18613966145847499</v>
      </c>
      <c r="K40" s="215">
        <f t="shared" si="42"/>
        <v>0.17360998991498927</v>
      </c>
      <c r="L40" s="52">
        <f t="shared" ref="L40:L62" si="46">(I40-H40)/H40</f>
        <v>-0.20855537617242345</v>
      </c>
      <c r="N40" s="27">
        <f t="shared" si="43"/>
        <v>4.4950020045886543</v>
      </c>
      <c r="O40" s="152">
        <f t="shared" si="44"/>
        <v>4.7630188951587078</v>
      </c>
      <c r="P40" s="52">
        <f t="shared" si="8"/>
        <v>5.9625533046804555E-2</v>
      </c>
    </row>
    <row r="41" spans="1:16" ht="20.100000000000001" customHeight="1" x14ac:dyDescent="0.25">
      <c r="A41" s="38" t="s">
        <v>168</v>
      </c>
      <c r="B41" s="19">
        <v>1220.78</v>
      </c>
      <c r="C41" s="140">
        <v>1224.82</v>
      </c>
      <c r="D41" s="247">
        <f t="shared" si="39"/>
        <v>8.5759827803134139E-2</v>
      </c>
      <c r="E41" s="215">
        <f t="shared" si="40"/>
        <v>0.10742951368940849</v>
      </c>
      <c r="F41" s="52">
        <f t="shared" si="45"/>
        <v>3.3093595897704447E-3</v>
      </c>
      <c r="H41" s="19">
        <v>794.56700000000001</v>
      </c>
      <c r="I41" s="140">
        <v>921.82700000000011</v>
      </c>
      <c r="J41" s="247">
        <f t="shared" si="41"/>
        <v>0.11085310349263164</v>
      </c>
      <c r="K41" s="215">
        <f t="shared" si="42"/>
        <v>0.15155909924775091</v>
      </c>
      <c r="L41" s="52">
        <f t="shared" si="46"/>
        <v>0.16016270497012852</v>
      </c>
      <c r="N41" s="27">
        <f t="shared" si="43"/>
        <v>6.5086829731810809</v>
      </c>
      <c r="O41" s="152">
        <f t="shared" si="44"/>
        <v>7.5262242615241437</v>
      </c>
      <c r="P41" s="52">
        <f t="shared" si="8"/>
        <v>0.15633597342746983</v>
      </c>
    </row>
    <row r="42" spans="1:16" ht="20.100000000000001" customHeight="1" x14ac:dyDescent="0.25">
      <c r="A42" s="38" t="s">
        <v>171</v>
      </c>
      <c r="B42" s="19">
        <v>953.29</v>
      </c>
      <c r="C42" s="140">
        <v>799.92</v>
      </c>
      <c r="D42" s="247">
        <f t="shared" si="39"/>
        <v>6.6968648115507901E-2</v>
      </c>
      <c r="E42" s="215">
        <f t="shared" si="40"/>
        <v>7.0161343373256177E-2</v>
      </c>
      <c r="F42" s="52">
        <f t="shared" si="45"/>
        <v>-0.16088493532922826</v>
      </c>
      <c r="H42" s="19">
        <v>607.60599999999999</v>
      </c>
      <c r="I42" s="140">
        <v>473.80900000000003</v>
      </c>
      <c r="J42" s="247">
        <f t="shared" si="41"/>
        <v>8.4769454055786286E-2</v>
      </c>
      <c r="K42" s="215">
        <f t="shared" si="42"/>
        <v>7.7899720072722542E-2</v>
      </c>
      <c r="L42" s="52">
        <f t="shared" si="46"/>
        <v>-0.22020355296030647</v>
      </c>
      <c r="N42" s="27">
        <f t="shared" si="43"/>
        <v>6.3737792277271339</v>
      </c>
      <c r="O42" s="152">
        <f t="shared" si="44"/>
        <v>5.9232048204820487</v>
      </c>
      <c r="P42" s="52">
        <f t="shared" si="8"/>
        <v>-7.0691875439457041E-2</v>
      </c>
    </row>
    <row r="43" spans="1:16" ht="20.100000000000001" customHeight="1" x14ac:dyDescent="0.25">
      <c r="A43" s="38" t="s">
        <v>164</v>
      </c>
      <c r="B43" s="19">
        <v>749.2700000000001</v>
      </c>
      <c r="C43" s="140">
        <v>612.09</v>
      </c>
      <c r="D43" s="247">
        <f t="shared" si="39"/>
        <v>5.2636237633360908E-2</v>
      </c>
      <c r="E43" s="215">
        <f t="shared" si="40"/>
        <v>5.3686689500620541E-2</v>
      </c>
      <c r="F43" s="52">
        <f t="shared" si="45"/>
        <v>-0.18308486927275888</v>
      </c>
      <c r="H43" s="19">
        <v>394.62400000000002</v>
      </c>
      <c r="I43" s="140">
        <v>364.10000000000008</v>
      </c>
      <c r="J43" s="247">
        <f t="shared" si="41"/>
        <v>5.505551465474437E-2</v>
      </c>
      <c r="K43" s="215">
        <f t="shared" si="42"/>
        <v>5.9862282224437027E-2</v>
      </c>
      <c r="L43" s="52">
        <f t="shared" si="46"/>
        <v>-7.7349578332792587E-2</v>
      </c>
      <c r="N43" s="27">
        <f t="shared" si="43"/>
        <v>5.2667796655411259</v>
      </c>
      <c r="O43" s="152">
        <f t="shared" si="44"/>
        <v>5.9484716299890552</v>
      </c>
      <c r="P43" s="52">
        <f t="shared" si="8"/>
        <v>0.12943240608830181</v>
      </c>
    </row>
    <row r="44" spans="1:16" ht="20.100000000000001" customHeight="1" x14ac:dyDescent="0.25">
      <c r="A44" s="38" t="s">
        <v>172</v>
      </c>
      <c r="B44" s="19">
        <v>449.88</v>
      </c>
      <c r="C44" s="140">
        <v>327.24999999999994</v>
      </c>
      <c r="D44" s="247">
        <f t="shared" si="39"/>
        <v>3.16040820885614E-2</v>
      </c>
      <c r="E44" s="215">
        <f t="shared" si="40"/>
        <v>2.8703244848107413E-2</v>
      </c>
      <c r="F44" s="52">
        <f t="shared" si="45"/>
        <v>-0.27258380012447775</v>
      </c>
      <c r="H44" s="19">
        <v>408.34999999999997</v>
      </c>
      <c r="I44" s="140">
        <v>277.09800000000001</v>
      </c>
      <c r="J44" s="247">
        <f t="shared" si="41"/>
        <v>5.6970481798534457E-2</v>
      </c>
      <c r="K44" s="215">
        <f t="shared" si="42"/>
        <v>4.5558139741354156E-2</v>
      </c>
      <c r="L44" s="52">
        <f t="shared" si="46"/>
        <v>-0.3214203501897881</v>
      </c>
      <c r="N44" s="27">
        <f t="shared" si="43"/>
        <v>9.0768649417622473</v>
      </c>
      <c r="O44" s="152">
        <f t="shared" si="44"/>
        <v>8.4674713521772365</v>
      </c>
      <c r="P44" s="52">
        <f t="shared" si="8"/>
        <v>-6.7137011897270657E-2</v>
      </c>
    </row>
    <row r="45" spans="1:16" ht="20.100000000000001" customHeight="1" x14ac:dyDescent="0.25">
      <c r="A45" s="38" t="s">
        <v>169</v>
      </c>
      <c r="B45" s="19">
        <v>199.99</v>
      </c>
      <c r="C45" s="140">
        <v>284.19000000000005</v>
      </c>
      <c r="D45" s="247">
        <f t="shared" si="39"/>
        <v>1.4049302873858352E-2</v>
      </c>
      <c r="E45" s="215">
        <f t="shared" si="40"/>
        <v>2.4926432859843084E-2</v>
      </c>
      <c r="F45" s="52">
        <f t="shared" si="45"/>
        <v>0.42102105105255283</v>
      </c>
      <c r="H45" s="19">
        <v>148.20199999999997</v>
      </c>
      <c r="I45" s="140">
        <v>223.08499999999998</v>
      </c>
      <c r="J45" s="247">
        <f t="shared" si="41"/>
        <v>2.0676232015443621E-2</v>
      </c>
      <c r="K45" s="215">
        <f t="shared" si="42"/>
        <v>3.6677773221748228E-2</v>
      </c>
      <c r="L45" s="52">
        <f t="shared" si="46"/>
        <v>0.50527658196245684</v>
      </c>
      <c r="N45" s="27">
        <f t="shared" si="43"/>
        <v>7.4104705235261745</v>
      </c>
      <c r="O45" s="152">
        <f t="shared" si="44"/>
        <v>7.8498539709349355</v>
      </c>
      <c r="P45" s="52">
        <f t="shared" si="8"/>
        <v>5.9292246830189965E-2</v>
      </c>
    </row>
    <row r="46" spans="1:16" ht="20.100000000000001" customHeight="1" x14ac:dyDescent="0.25">
      <c r="A46" s="38" t="s">
        <v>183</v>
      </c>
      <c r="B46" s="19">
        <v>115.92</v>
      </c>
      <c r="C46" s="140">
        <v>206.96999999999997</v>
      </c>
      <c r="D46" s="247">
        <f t="shared" si="39"/>
        <v>8.1433831148440428E-3</v>
      </c>
      <c r="E46" s="215">
        <f t="shared" si="40"/>
        <v>1.8153431890642602E-2</v>
      </c>
      <c r="F46" s="52">
        <f t="shared" si="45"/>
        <v>0.78545548654244279</v>
      </c>
      <c r="H46" s="19">
        <v>143.518</v>
      </c>
      <c r="I46" s="140">
        <v>197.96100000000001</v>
      </c>
      <c r="J46" s="247">
        <f t="shared" si="41"/>
        <v>2.0022749128840625E-2</v>
      </c>
      <c r="K46" s="215">
        <f t="shared" si="42"/>
        <v>3.2547094895445688E-2</v>
      </c>
      <c r="L46" s="52">
        <f t="shared" si="46"/>
        <v>0.37934614473445849</v>
      </c>
      <c r="N46" s="27">
        <f t="shared" si="43"/>
        <v>12.380779848171153</v>
      </c>
      <c r="O46" s="152">
        <f t="shared" si="44"/>
        <v>9.5647195245687797</v>
      </c>
      <c r="P46" s="52">
        <f t="shared" si="8"/>
        <v>-0.2274541957886726</v>
      </c>
    </row>
    <row r="47" spans="1:16" ht="20.100000000000001" customHeight="1" x14ac:dyDescent="0.25">
      <c r="A47" s="38" t="s">
        <v>173</v>
      </c>
      <c r="B47" s="19">
        <v>110.03999999999999</v>
      </c>
      <c r="C47" s="140">
        <v>110.39</v>
      </c>
      <c r="D47" s="247">
        <f t="shared" si="39"/>
        <v>7.7303129568447064E-3</v>
      </c>
      <c r="E47" s="215">
        <f t="shared" si="40"/>
        <v>9.6823566043776257E-3</v>
      </c>
      <c r="F47" s="52">
        <f t="shared" si="45"/>
        <v>3.1806615776082204E-3</v>
      </c>
      <c r="H47" s="19">
        <v>114.58200000000001</v>
      </c>
      <c r="I47" s="140">
        <v>139.059</v>
      </c>
      <c r="J47" s="247">
        <f t="shared" si="41"/>
        <v>1.5985776283677425E-2</v>
      </c>
      <c r="K47" s="215">
        <f t="shared" si="42"/>
        <v>2.2862919812820615E-2</v>
      </c>
      <c r="L47" s="52">
        <f t="shared" si="46"/>
        <v>0.21361994030475981</v>
      </c>
      <c r="N47" s="27">
        <f t="shared" si="43"/>
        <v>10.412758996728464</v>
      </c>
      <c r="O47" s="152">
        <f t="shared" si="44"/>
        <v>12.597064951535463</v>
      </c>
      <c r="P47" s="52">
        <f t="shared" si="8"/>
        <v>0.20977206478064814</v>
      </c>
    </row>
    <row r="48" spans="1:16" ht="20.100000000000001" customHeight="1" x14ac:dyDescent="0.25">
      <c r="A48" s="38" t="s">
        <v>187</v>
      </c>
      <c r="B48" s="19">
        <v>423.47000000000008</v>
      </c>
      <c r="C48" s="140">
        <v>220.57</v>
      </c>
      <c r="D48" s="247">
        <f t="shared" si="39"/>
        <v>2.9748778878907929E-2</v>
      </c>
      <c r="E48" s="215">
        <f t="shared" si="40"/>
        <v>1.9346294014200315E-2</v>
      </c>
      <c r="F48" s="52">
        <f t="shared" ref="F48:F54" si="47">(C48-B48)/B48</f>
        <v>-0.47913665666989408</v>
      </c>
      <c r="H48" s="19">
        <v>205.15200000000004</v>
      </c>
      <c r="I48" s="140">
        <v>134.61900000000006</v>
      </c>
      <c r="J48" s="247">
        <f t="shared" si="41"/>
        <v>2.8621545933471149E-2</v>
      </c>
      <c r="K48" s="215">
        <f t="shared" si="42"/>
        <v>2.2132932081218044E-2</v>
      </c>
      <c r="L48" s="52">
        <f t="shared" ref="L48:L55" si="48">(I48-H48)/H48</f>
        <v>-0.34380849321478696</v>
      </c>
      <c r="N48" s="27">
        <f t="shared" ref="N48:N51" si="49">(H48/B48)*10</f>
        <v>4.8445462488487969</v>
      </c>
      <c r="O48" s="152">
        <f t="shared" ref="O48:O51" si="50">(I48/C48)*10</f>
        <v>6.1032325338894715</v>
      </c>
      <c r="P48" s="52">
        <f t="shared" ref="P48:P51" si="51">(O48-N48)/N48</f>
        <v>0.25981510349700437</v>
      </c>
    </row>
    <row r="49" spans="1:16" ht="20.100000000000001" customHeight="1" x14ac:dyDescent="0.25">
      <c r="A49" s="38" t="s">
        <v>181</v>
      </c>
      <c r="B49" s="19">
        <v>47.48</v>
      </c>
      <c r="C49" s="140">
        <v>54.989999999999995</v>
      </c>
      <c r="D49" s="247">
        <f t="shared" si="39"/>
        <v>3.3354712758177632E-3</v>
      </c>
      <c r="E49" s="215">
        <f t="shared" si="40"/>
        <v>4.8231976598851851E-3</v>
      </c>
      <c r="F49" s="52">
        <f t="shared" si="47"/>
        <v>0.15817186183656273</v>
      </c>
      <c r="H49" s="19">
        <v>37.832000000000001</v>
      </c>
      <c r="I49" s="140">
        <v>78.124999999999986</v>
      </c>
      <c r="J49" s="247">
        <f t="shared" si="41"/>
        <v>5.2780880798387556E-3</v>
      </c>
      <c r="K49" s="215">
        <f t="shared" si="42"/>
        <v>1.2844660254831478E-2</v>
      </c>
      <c r="L49" s="52">
        <f t="shared" si="48"/>
        <v>1.0650507506872484</v>
      </c>
      <c r="N49" s="27">
        <f t="shared" si="49"/>
        <v>7.9679865206402702</v>
      </c>
      <c r="O49" s="152">
        <f t="shared" si="50"/>
        <v>14.207128568830695</v>
      </c>
      <c r="P49" s="52">
        <f t="shared" si="51"/>
        <v>0.78302618008057034</v>
      </c>
    </row>
    <row r="50" spans="1:16" ht="20.100000000000001" customHeight="1" x14ac:dyDescent="0.25">
      <c r="A50" s="38" t="s">
        <v>189</v>
      </c>
      <c r="B50" s="19">
        <v>32.79</v>
      </c>
      <c r="C50" s="140">
        <v>155.43</v>
      </c>
      <c r="D50" s="247">
        <f t="shared" si="39"/>
        <v>2.3034983810881308E-3</v>
      </c>
      <c r="E50" s="215">
        <f t="shared" si="40"/>
        <v>1.3632835284159928E-2</v>
      </c>
      <c r="F50" s="52">
        <f t="shared" si="47"/>
        <v>3.7401646843549869</v>
      </c>
      <c r="H50" s="19">
        <v>17.092999999999996</v>
      </c>
      <c r="I50" s="140">
        <v>69.644999999999996</v>
      </c>
      <c r="J50" s="247">
        <f t="shared" si="41"/>
        <v>2.3847102862308051E-3</v>
      </c>
      <c r="K50" s="215">
        <f t="shared" si="42"/>
        <v>1.1450449452131051E-2</v>
      </c>
      <c r="L50" s="52">
        <f t="shared" si="48"/>
        <v>3.0744749312584103</v>
      </c>
      <c r="N50" s="27">
        <f t="shared" si="49"/>
        <v>5.2128697773711483</v>
      </c>
      <c r="O50" s="152">
        <f t="shared" si="50"/>
        <v>4.4807952132792899</v>
      </c>
      <c r="P50" s="52">
        <f t="shared" si="51"/>
        <v>-0.14043599693776426</v>
      </c>
    </row>
    <row r="51" spans="1:16" ht="20.100000000000001" customHeight="1" x14ac:dyDescent="0.25">
      <c r="A51" s="38" t="s">
        <v>188</v>
      </c>
      <c r="B51" s="19">
        <v>126.49</v>
      </c>
      <c r="C51" s="140">
        <v>89.61999999999999</v>
      </c>
      <c r="D51" s="247">
        <f t="shared" si="39"/>
        <v>8.8859258988666558E-3</v>
      </c>
      <c r="E51" s="215">
        <f t="shared" si="40"/>
        <v>7.8606105524442679E-3</v>
      </c>
      <c r="F51" s="52">
        <f t="shared" si="47"/>
        <v>-0.29148549292434189</v>
      </c>
      <c r="H51" s="19">
        <v>86.165999999999997</v>
      </c>
      <c r="I51" s="140">
        <v>66.210999999999999</v>
      </c>
      <c r="J51" s="247">
        <f t="shared" si="41"/>
        <v>1.2021350641979969E-2</v>
      </c>
      <c r="K51" s="215">
        <f t="shared" si="42"/>
        <v>1.0885859841697883E-2</v>
      </c>
      <c r="L51" s="52">
        <f t="shared" si="48"/>
        <v>-0.2315878652832904</v>
      </c>
      <c r="N51" s="27">
        <f t="shared" si="49"/>
        <v>6.812080006324611</v>
      </c>
      <c r="O51" s="152">
        <f t="shared" si="50"/>
        <v>7.3879714349475565</v>
      </c>
      <c r="P51" s="52">
        <f t="shared" si="51"/>
        <v>8.4539733545152818E-2</v>
      </c>
    </row>
    <row r="52" spans="1:16" ht="20.100000000000001" customHeight="1" x14ac:dyDescent="0.25">
      <c r="A52" s="38" t="s">
        <v>185</v>
      </c>
      <c r="B52" s="19">
        <v>50.239999999999995</v>
      </c>
      <c r="C52" s="140">
        <v>77.649999999999977</v>
      </c>
      <c r="D52" s="247">
        <f t="shared" si="39"/>
        <v>3.5293613499807162E-3</v>
      </c>
      <c r="E52" s="215">
        <f t="shared" si="40"/>
        <v>6.8107164628129577E-3</v>
      </c>
      <c r="F52" s="52">
        <f t="shared" si="47"/>
        <v>0.54558121019108252</v>
      </c>
      <c r="H52" s="19">
        <v>43.785000000000018</v>
      </c>
      <c r="I52" s="140">
        <v>65.511999999999986</v>
      </c>
      <c r="J52" s="247">
        <f t="shared" si="41"/>
        <v>6.1086140456687458E-3</v>
      </c>
      <c r="K52" s="215">
        <f t="shared" si="42"/>
        <v>1.0770936097465851E-2</v>
      </c>
      <c r="L52" s="52">
        <f t="shared" si="48"/>
        <v>0.4962201667237629</v>
      </c>
      <c r="N52" s="27">
        <f t="shared" si="43"/>
        <v>8.7151671974522333</v>
      </c>
      <c r="O52" s="152">
        <f t="shared" si="44"/>
        <v>8.4368319381841612</v>
      </c>
      <c r="P52" s="52">
        <f t="shared" si="8"/>
        <v>-3.1936881182203808E-2</v>
      </c>
    </row>
    <row r="53" spans="1:16" ht="20.100000000000001" customHeight="1" x14ac:dyDescent="0.25">
      <c r="A53" s="38" t="s">
        <v>177</v>
      </c>
      <c r="B53" s="19">
        <v>94.780000000000015</v>
      </c>
      <c r="C53" s="140">
        <v>75.510000000000005</v>
      </c>
      <c r="D53" s="247">
        <f t="shared" si="39"/>
        <v>6.6582975467988133E-3</v>
      </c>
      <c r="E53" s="215">
        <f t="shared" si="40"/>
        <v>6.6230160992531437E-3</v>
      </c>
      <c r="F53" s="52">
        <f t="shared" si="47"/>
        <v>-0.20331293521840058</v>
      </c>
      <c r="H53" s="19">
        <v>67.388000000000005</v>
      </c>
      <c r="I53" s="140">
        <v>59.25200000000001</v>
      </c>
      <c r="J53" s="247">
        <f t="shared" si="41"/>
        <v>9.4015595137495796E-3</v>
      </c>
      <c r="K53" s="215">
        <f t="shared" si="42"/>
        <v>9.741719160566719E-3</v>
      </c>
      <c r="L53" s="52">
        <f t="shared" si="48"/>
        <v>-0.12073366177954524</v>
      </c>
      <c r="N53" s="27">
        <f t="shared" ref="N53:N54" si="52">(H53/B53)*10</f>
        <v>7.1099388056552009</v>
      </c>
      <c r="O53" s="152">
        <f t="shared" ref="O53:O54" si="53">(I53/C53)*10</f>
        <v>7.8469076943451208</v>
      </c>
      <c r="P53" s="52">
        <f t="shared" ref="P53:P54" si="54">(O53-N53)/N53</f>
        <v>0.10365333779015644</v>
      </c>
    </row>
    <row r="54" spans="1:16" ht="20.100000000000001" customHeight="1" x14ac:dyDescent="0.25">
      <c r="A54" s="38" t="s">
        <v>178</v>
      </c>
      <c r="B54" s="19">
        <v>51.55</v>
      </c>
      <c r="C54" s="140">
        <v>71.25</v>
      </c>
      <c r="D54" s="247">
        <f t="shared" si="39"/>
        <v>3.6213888851812487E-3</v>
      </c>
      <c r="E54" s="215">
        <f t="shared" si="40"/>
        <v>6.2493695811387433E-3</v>
      </c>
      <c r="F54" s="52">
        <f t="shared" si="47"/>
        <v>0.38215324927255101</v>
      </c>
      <c r="H54" s="19">
        <v>31.148000000000003</v>
      </c>
      <c r="I54" s="140">
        <v>47.891999999999996</v>
      </c>
      <c r="J54" s="247">
        <f t="shared" si="41"/>
        <v>4.3455774875982654E-3</v>
      </c>
      <c r="K54" s="215">
        <f t="shared" si="42"/>
        <v>7.8740028022321815E-3</v>
      </c>
      <c r="L54" s="52">
        <f t="shared" si="48"/>
        <v>0.53756260434056735</v>
      </c>
      <c r="N54" s="27">
        <f t="shared" si="52"/>
        <v>6.0422890397672173</v>
      </c>
      <c r="O54" s="152">
        <f t="shared" si="53"/>
        <v>6.7216842105263153</v>
      </c>
      <c r="P54" s="52">
        <f t="shared" si="54"/>
        <v>0.11244003163166653</v>
      </c>
    </row>
    <row r="55" spans="1:16" ht="20.100000000000001" customHeight="1" x14ac:dyDescent="0.25">
      <c r="A55" s="38" t="s">
        <v>190</v>
      </c>
      <c r="B55" s="19">
        <v>17.579999999999998</v>
      </c>
      <c r="C55" s="140">
        <v>14.329999999999998</v>
      </c>
      <c r="D55" s="247">
        <f t="shared" si="39"/>
        <v>1.2349954723857681E-3</v>
      </c>
      <c r="E55" s="215">
        <f t="shared" si="40"/>
        <v>1.2568907522486762E-3</v>
      </c>
      <c r="F55" s="52">
        <f t="shared" si="45"/>
        <v>-0.18486916951080776</v>
      </c>
      <c r="H55" s="19">
        <v>15.397</v>
      </c>
      <c r="I55" s="140">
        <v>15.087000000000002</v>
      </c>
      <c r="J55" s="247">
        <f t="shared" si="41"/>
        <v>2.1480947918502144E-3</v>
      </c>
      <c r="K55" s="215">
        <f t="shared" si="42"/>
        <v>2.4804785825874244E-3</v>
      </c>
      <c r="L55" s="52">
        <f t="shared" si="48"/>
        <v>-2.0133792297200671E-2</v>
      </c>
      <c r="N55" s="27">
        <f t="shared" ref="N55" si="55">(H55/B55)*10</f>
        <v>8.7582480091012531</v>
      </c>
      <c r="O55" s="152">
        <f t="shared" ref="O55" si="56">(I55/C55)*10</f>
        <v>10.528262386601536</v>
      </c>
      <c r="P55" s="52">
        <f t="shared" ref="P55" si="57">(O55-N55)/N55</f>
        <v>0.20209685494872359</v>
      </c>
    </row>
    <row r="56" spans="1:16" ht="20.100000000000001" customHeight="1" x14ac:dyDescent="0.25">
      <c r="A56" s="38" t="s">
        <v>227</v>
      </c>
      <c r="B56" s="19">
        <v>6.66</v>
      </c>
      <c r="C56" s="140">
        <v>4.29</v>
      </c>
      <c r="D56" s="247">
        <f t="shared" ref="D56:D57" si="58">B56/$B$62</f>
        <v>4.6786517895843101E-4</v>
      </c>
      <c r="E56" s="215">
        <f t="shared" ref="E56:E57" si="59">C56/$C$62</f>
        <v>3.7627783162224855E-4</v>
      </c>
      <c r="F56" s="52">
        <f>(C56-B56)/B56</f>
        <v>-0.35585585585585588</v>
      </c>
      <c r="H56" s="19">
        <v>7.99</v>
      </c>
      <c r="I56" s="140">
        <v>11.351000000000001</v>
      </c>
      <c r="J56" s="247">
        <f t="shared" si="41"/>
        <v>1.1147156840217714E-3</v>
      </c>
      <c r="K56" s="215">
        <f t="shared" si="42"/>
        <v>1.8662366534731793E-3</v>
      </c>
      <c r="L56" s="52">
        <f t="shared" ref="L56" si="60">(I56-H56)/H56</f>
        <v>0.4206508135168962</v>
      </c>
      <c r="N56" s="27">
        <f t="shared" ref="N56" si="61">(H56/B56)*10</f>
        <v>11.996996996996998</v>
      </c>
      <c r="O56" s="152">
        <f t="shared" ref="O56" si="62">(I56/C56)*10</f>
        <v>26.459207459207459</v>
      </c>
      <c r="P56" s="52">
        <f t="shared" ref="P56" si="63">(O56-N56)/N56</f>
        <v>1.2054858783269293</v>
      </c>
    </row>
    <row r="57" spans="1:16" ht="20.100000000000001" customHeight="1" x14ac:dyDescent="0.25">
      <c r="A57" s="38" t="s">
        <v>193</v>
      </c>
      <c r="B57" s="19">
        <v>4.92</v>
      </c>
      <c r="C57" s="140">
        <v>4.4400000000000004</v>
      </c>
      <c r="D57" s="247">
        <f t="shared" si="58"/>
        <v>3.4563013220352556E-4</v>
      </c>
      <c r="E57" s="215">
        <f t="shared" si="59"/>
        <v>3.8943439916148801E-4</v>
      </c>
      <c r="F57" s="52">
        <f t="shared" ref="F57:F60" si="64">(C57-B57)/B57</f>
        <v>-9.7560975609756004E-2</v>
      </c>
      <c r="H57" s="19">
        <v>6.5060000000000002</v>
      </c>
      <c r="I57" s="140">
        <v>5.4089999999999998</v>
      </c>
      <c r="J57" s="247">
        <f t="shared" ref="J57:J58" si="65">H57/$H$62</f>
        <v>9.0767712643875407E-4</v>
      </c>
      <c r="K57" s="215">
        <f t="shared" ref="K57:K58" si="66">I57/$I$62</f>
        <v>8.8930262167530836E-4</v>
      </c>
      <c r="L57" s="52">
        <f t="shared" ref="L57:L58" si="67">(I57-H57)/H57</f>
        <v>-0.16861358745773139</v>
      </c>
      <c r="N57" s="27">
        <f t="shared" ref="N57" si="68">(H57/B57)*10</f>
        <v>13.223577235772359</v>
      </c>
      <c r="O57" s="152">
        <f t="shared" ref="O57" si="69">(I57/C57)*10</f>
        <v>12.182432432432432</v>
      </c>
      <c r="P57" s="52">
        <f t="shared" ref="P57" si="70">(O57-N57)/N57</f>
        <v>-7.8733975290999708E-2</v>
      </c>
    </row>
    <row r="58" spans="1:16" ht="20.100000000000001" customHeight="1" x14ac:dyDescent="0.25">
      <c r="A58" s="38" t="s">
        <v>209</v>
      </c>
      <c r="B58" s="19">
        <v>18.53</v>
      </c>
      <c r="C58" s="140">
        <v>4.68</v>
      </c>
      <c r="D58" s="247">
        <f>B58/$B$62</f>
        <v>1.3017329979128718E-3</v>
      </c>
      <c r="E58" s="215">
        <f>C58/$C$62</f>
        <v>4.104849072242711E-4</v>
      </c>
      <c r="F58" s="52">
        <f t="shared" si="64"/>
        <v>-0.74743658931462498</v>
      </c>
      <c r="H58" s="19">
        <v>18.029000000000003</v>
      </c>
      <c r="I58" s="140">
        <v>4.2549999999999999</v>
      </c>
      <c r="J58" s="247">
        <f t="shared" si="65"/>
        <v>2.5152952524691513E-3</v>
      </c>
      <c r="K58" s="215">
        <f t="shared" si="66"/>
        <v>6.9957157611914172E-4</v>
      </c>
      <c r="L58" s="52">
        <f t="shared" si="67"/>
        <v>-0.76399134727383666</v>
      </c>
      <c r="N58" s="27">
        <f t="shared" ref="N58" si="71">(H58/B58)*10</f>
        <v>9.7296276308688618</v>
      </c>
      <c r="O58" s="152">
        <f t="shared" ref="O58" si="72">(I58/C58)*10</f>
        <v>9.0918803418803424</v>
      </c>
      <c r="P58" s="52">
        <f t="shared" ref="P58" si="73">(O58-N58)/N58</f>
        <v>-6.5546936962434216E-2</v>
      </c>
    </row>
    <row r="59" spans="1:16" ht="20.100000000000001" customHeight="1" x14ac:dyDescent="0.25">
      <c r="A59" s="38" t="s">
        <v>220</v>
      </c>
      <c r="B59" s="19"/>
      <c r="C59" s="140">
        <v>1.29</v>
      </c>
      <c r="D59" s="247">
        <f>B59/$B$62</f>
        <v>0</v>
      </c>
      <c r="E59" s="215">
        <f>C59/$C$62</f>
        <v>1.1314648083745934E-4</v>
      </c>
      <c r="F59" s="52"/>
      <c r="H59" s="19"/>
      <c r="I59" s="140">
        <v>4.056</v>
      </c>
      <c r="J59" s="247">
        <f t="shared" si="41"/>
        <v>0</v>
      </c>
      <c r="K59" s="215">
        <f t="shared" si="42"/>
        <v>6.6685365751803494E-4</v>
      </c>
      <c r="L59" s="52"/>
      <c r="N59" s="27"/>
      <c r="O59" s="152">
        <f t="shared" ref="O59:O60" si="74">(I59/C59)*10</f>
        <v>31.441860465116278</v>
      </c>
      <c r="P59" s="52"/>
    </row>
    <row r="60" spans="1:16" ht="20.100000000000001" customHeight="1" x14ac:dyDescent="0.25">
      <c r="A60" s="38" t="s">
        <v>213</v>
      </c>
      <c r="B60" s="19">
        <v>9.64</v>
      </c>
      <c r="C60" s="140">
        <v>4.75</v>
      </c>
      <c r="D60" s="247">
        <f>B60/$B$62</f>
        <v>6.7721025903292415E-4</v>
      </c>
      <c r="E60" s="215">
        <f>C60/$C$62</f>
        <v>4.1662463874258285E-4</v>
      </c>
      <c r="F60" s="52">
        <f t="shared" si="64"/>
        <v>-0.50726141078838172</v>
      </c>
      <c r="H60" s="19">
        <v>6.5939999999999994</v>
      </c>
      <c r="I60" s="140">
        <v>3.35</v>
      </c>
      <c r="J60" s="247">
        <f t="shared" si="41"/>
        <v>9.1995434548680351E-4</v>
      </c>
      <c r="K60" s="215">
        <f t="shared" si="42"/>
        <v>5.5077903172717389E-4</v>
      </c>
      <c r="L60" s="52">
        <f t="shared" ref="L60" si="75">(I60-H60)/H60</f>
        <v>-0.49196239005156195</v>
      </c>
      <c r="N60" s="27">
        <f t="shared" ref="N60" si="76">(H60/B60)*10</f>
        <v>6.8402489626556005</v>
      </c>
      <c r="O60" s="152">
        <f t="shared" si="74"/>
        <v>7.0526315789473681</v>
      </c>
      <c r="P60" s="52">
        <f t="shared" ref="P60" si="77">(O60-N60)/N60</f>
        <v>3.1048959979566894E-2</v>
      </c>
    </row>
    <row r="61" spans="1:16" ht="20.100000000000001" customHeight="1" thickBot="1" x14ac:dyDescent="0.3">
      <c r="A61" s="8" t="s">
        <v>17</v>
      </c>
      <c r="B61" s="19">
        <f>B62-SUM(B39:B60)</f>
        <v>16.040000000000873</v>
      </c>
      <c r="C61" s="140">
        <f>C62-SUM(C39:C60)</f>
        <v>12.950000000000728</v>
      </c>
      <c r="D61" s="247">
        <f>B61/$B$62</f>
        <v>1.1268104310050513E-3</v>
      </c>
      <c r="E61" s="215">
        <f>C61/$C$62</f>
        <v>1.135850330887737E-3</v>
      </c>
      <c r="F61" s="52">
        <f t="shared" si="45"/>
        <v>-0.19264339152119558</v>
      </c>
      <c r="H61" s="19">
        <f>H62-SUM(H39:H60)</f>
        <v>17.062999999999192</v>
      </c>
      <c r="I61" s="140">
        <f>I62-SUM(I39:I60)</f>
        <v>12.367999999999483</v>
      </c>
      <c r="J61" s="247">
        <f t="shared" si="41"/>
        <v>2.3805248706461309E-3</v>
      </c>
      <c r="K61" s="215">
        <f t="shared" si="42"/>
        <v>2.0334433028063887E-3</v>
      </c>
      <c r="L61" s="52">
        <f t="shared" ref="L61" si="78">(I61-H61)/H61</f>
        <v>-0.27515677196272231</v>
      </c>
      <c r="N61" s="27">
        <f t="shared" ref="N61" si="79">(H61/B61)*10</f>
        <v>10.637780548627347</v>
      </c>
      <c r="O61" s="152">
        <f t="shared" ref="O61" si="80">(I61/C61)*10</f>
        <v>9.5505791505782156</v>
      </c>
      <c r="P61" s="52">
        <f t="shared" ref="P61" si="81">(O61-N61)/N61</f>
        <v>-0.1022019013345241</v>
      </c>
    </row>
    <row r="62" spans="1:16" ht="26.25" customHeight="1" thickBot="1" x14ac:dyDescent="0.3">
      <c r="A62" s="12" t="s">
        <v>18</v>
      </c>
      <c r="B62" s="17">
        <v>14234.869999999999</v>
      </c>
      <c r="C62" s="145">
        <v>11401.150000000003</v>
      </c>
      <c r="D62" s="253">
        <f>SUM(D39:D61)</f>
        <v>1.0000000000000002</v>
      </c>
      <c r="E62" s="254">
        <f>SUM(E39:E61)</f>
        <v>0.99999999999999967</v>
      </c>
      <c r="F62" s="57">
        <f t="shared" si="45"/>
        <v>-0.19906890614385631</v>
      </c>
      <c r="G62" s="1"/>
      <c r="H62" s="17">
        <v>7167.7470000000003</v>
      </c>
      <c r="I62" s="145">
        <v>6082.2940000000017</v>
      </c>
      <c r="J62" s="253">
        <f>SUM(J39:J61)</f>
        <v>0.99999999999999978</v>
      </c>
      <c r="K62" s="254">
        <f>SUM(K39:K61)</f>
        <v>0.99999999999999967</v>
      </c>
      <c r="L62" s="57">
        <f t="shared" si="46"/>
        <v>-0.15143573008366487</v>
      </c>
      <c r="M62" s="1"/>
      <c r="N62" s="29">
        <f t="shared" si="43"/>
        <v>5.0353441935191547</v>
      </c>
      <c r="O62" s="146">
        <f t="shared" si="44"/>
        <v>5.3348074536340633</v>
      </c>
      <c r="P62" s="57">
        <f t="shared" si="8"/>
        <v>5.947225226437132E-2</v>
      </c>
    </row>
    <row r="64" spans="1:16" ht="15.75" thickBot="1" x14ac:dyDescent="0.3"/>
    <row r="65" spans="1:16" x14ac:dyDescent="0.25">
      <c r="A65" s="354" t="s">
        <v>15</v>
      </c>
      <c r="B65" s="342" t="s">
        <v>1</v>
      </c>
      <c r="C65" s="340"/>
      <c r="D65" s="342" t="s">
        <v>104</v>
      </c>
      <c r="E65" s="340"/>
      <c r="F65" s="130" t="s">
        <v>0</v>
      </c>
      <c r="H65" s="352" t="s">
        <v>19</v>
      </c>
      <c r="I65" s="353"/>
      <c r="J65" s="342" t="s">
        <v>104</v>
      </c>
      <c r="K65" s="343"/>
      <c r="L65" s="130" t="s">
        <v>0</v>
      </c>
      <c r="N65" s="350" t="s">
        <v>22</v>
      </c>
      <c r="O65" s="340"/>
      <c r="P65" s="130" t="s">
        <v>0</v>
      </c>
    </row>
    <row r="66" spans="1:16" x14ac:dyDescent="0.25">
      <c r="A66" s="355"/>
      <c r="B66" s="345" t="str">
        <f>B5</f>
        <v>jan-dez</v>
      </c>
      <c r="C66" s="347"/>
      <c r="D66" s="345" t="str">
        <f>B5</f>
        <v>jan-dez</v>
      </c>
      <c r="E66" s="347"/>
      <c r="F66" s="131" t="str">
        <f>F37</f>
        <v>2023/2022</v>
      </c>
      <c r="H66" s="348" t="str">
        <f>B5</f>
        <v>jan-dez</v>
      </c>
      <c r="I66" s="347"/>
      <c r="J66" s="345" t="str">
        <f>B5</f>
        <v>jan-dez</v>
      </c>
      <c r="K66" s="346"/>
      <c r="L66" s="131" t="str">
        <f>L37</f>
        <v>2023/2022</v>
      </c>
      <c r="N66" s="348" t="str">
        <f>B5</f>
        <v>jan-dez</v>
      </c>
      <c r="O66" s="346"/>
      <c r="P66" s="131" t="str">
        <f>P37</f>
        <v>2023/2022</v>
      </c>
    </row>
    <row r="67" spans="1:16" ht="19.5" customHeight="1" thickBot="1" x14ac:dyDescent="0.3">
      <c r="A67" s="356"/>
      <c r="B67" s="99">
        <f>B6</f>
        <v>2022</v>
      </c>
      <c r="C67" s="134">
        <f>C6</f>
        <v>2023</v>
      </c>
      <c r="D67" s="99">
        <f>B6</f>
        <v>2022</v>
      </c>
      <c r="E67" s="134">
        <f>C6</f>
        <v>2023</v>
      </c>
      <c r="F67" s="132" t="s">
        <v>1</v>
      </c>
      <c r="H67" s="25">
        <f>B6</f>
        <v>2022</v>
      </c>
      <c r="I67" s="134">
        <f>C6</f>
        <v>2023</v>
      </c>
      <c r="J67" s="99">
        <f>B6</f>
        <v>2022</v>
      </c>
      <c r="K67" s="134">
        <f>C6</f>
        <v>2023</v>
      </c>
      <c r="L67" s="259">
        <v>1000</v>
      </c>
      <c r="N67" s="25">
        <f>B6</f>
        <v>2022</v>
      </c>
      <c r="O67" s="134">
        <f>C6</f>
        <v>2023</v>
      </c>
      <c r="P67" s="132" t="s">
        <v>23</v>
      </c>
    </row>
    <row r="68" spans="1:16" ht="20.100000000000001" customHeight="1" x14ac:dyDescent="0.25">
      <c r="A68" s="38" t="s">
        <v>161</v>
      </c>
      <c r="B68" s="39">
        <v>2164.6</v>
      </c>
      <c r="C68" s="147">
        <v>2005.5599999999997</v>
      </c>
      <c r="D68" s="247">
        <f t="shared" ref="D68:D78" si="82">B68/$B$96</f>
        <v>0.2285930323796127</v>
      </c>
      <c r="E68" s="246">
        <f t="shared" ref="E68:E78" si="83">C68/$C$96</f>
        <v>0.220374741228128</v>
      </c>
      <c r="F68" s="61">
        <f t="shared" ref="F68:F95" si="84">(C68-B68)/B68</f>
        <v>-7.3473159013212691E-2</v>
      </c>
      <c r="H68" s="19">
        <v>3632.337</v>
      </c>
      <c r="I68" s="147">
        <v>3410.2849999999999</v>
      </c>
      <c r="J68" s="245">
        <f t="shared" ref="J68:J78" si="85">H68/$H$96</f>
        <v>0.37951552316877757</v>
      </c>
      <c r="K68" s="246">
        <f t="shared" ref="K68:K78" si="86">I68/$I$96</f>
        <v>0.35908649291632089</v>
      </c>
      <c r="L68" s="61">
        <f t="shared" ref="L68:L70" si="87">(I68-H68)/H68</f>
        <v>-6.1131992984131189E-2</v>
      </c>
      <c r="N68" s="41">
        <f t="shared" ref="N68:N70" si="88">(H68/B68)*10</f>
        <v>16.780638455141826</v>
      </c>
      <c r="O68" s="149">
        <f t="shared" ref="O68:O70" si="89">(I68/C68)*10</f>
        <v>17.00415345339955</v>
      </c>
      <c r="P68" s="61">
        <f t="shared" si="8"/>
        <v>1.3319814907831184E-2</v>
      </c>
    </row>
    <row r="69" spans="1:16" ht="20.100000000000001" customHeight="1" x14ac:dyDescent="0.25">
      <c r="A69" s="38" t="s">
        <v>162</v>
      </c>
      <c r="B69" s="19">
        <v>1672.0699999999997</v>
      </c>
      <c r="C69" s="140">
        <v>2160.9</v>
      </c>
      <c r="D69" s="247">
        <f t="shared" si="82"/>
        <v>0.17657929947841586</v>
      </c>
      <c r="E69" s="215">
        <f t="shared" si="83"/>
        <v>0.23744379540869479</v>
      </c>
      <c r="F69" s="52">
        <f t="shared" si="84"/>
        <v>0.29235020064949463</v>
      </c>
      <c r="H69" s="19">
        <v>1544.1609999999998</v>
      </c>
      <c r="I69" s="140">
        <v>2020.3010000000004</v>
      </c>
      <c r="J69" s="214">
        <f t="shared" si="85"/>
        <v>0.1613377475085111</v>
      </c>
      <c r="K69" s="215">
        <f t="shared" si="86"/>
        <v>0.21272791005013836</v>
      </c>
      <c r="L69" s="52">
        <f t="shared" si="87"/>
        <v>0.30834867607717109</v>
      </c>
      <c r="N69" s="40">
        <f t="shared" si="88"/>
        <v>9.2350260455602946</v>
      </c>
      <c r="O69" s="143">
        <f t="shared" si="89"/>
        <v>9.3493498079503929</v>
      </c>
      <c r="P69" s="52">
        <f t="shared" si="8"/>
        <v>1.2379365453447646E-2</v>
      </c>
    </row>
    <row r="70" spans="1:16" ht="20.100000000000001" customHeight="1" x14ac:dyDescent="0.25">
      <c r="A70" s="38" t="s">
        <v>182</v>
      </c>
      <c r="B70" s="19">
        <v>2112.5600000000004</v>
      </c>
      <c r="C70" s="140">
        <v>1534.4699999999998</v>
      </c>
      <c r="D70" s="247">
        <f t="shared" si="82"/>
        <v>0.22309733737590073</v>
      </c>
      <c r="E70" s="215">
        <f t="shared" si="83"/>
        <v>0.16861047745882726</v>
      </c>
      <c r="F70" s="52">
        <f t="shared" si="84"/>
        <v>-0.27364429886015096</v>
      </c>
      <c r="H70" s="19">
        <v>1284.6519999999998</v>
      </c>
      <c r="I70" s="140">
        <v>1055.009</v>
      </c>
      <c r="J70" s="214">
        <f t="shared" si="85"/>
        <v>0.13422360752039703</v>
      </c>
      <c r="K70" s="215">
        <f t="shared" si="86"/>
        <v>0.11108733780465703</v>
      </c>
      <c r="L70" s="52">
        <f t="shared" si="87"/>
        <v>-0.1787589168117123</v>
      </c>
      <c r="N70" s="40">
        <f t="shared" si="88"/>
        <v>6.0810201840421083</v>
      </c>
      <c r="O70" s="143">
        <f t="shared" si="89"/>
        <v>6.8753967167816912</v>
      </c>
      <c r="P70" s="52">
        <f t="shared" si="8"/>
        <v>0.13063211577955225</v>
      </c>
    </row>
    <row r="71" spans="1:16" ht="20.100000000000001" customHeight="1" x14ac:dyDescent="0.25">
      <c r="A71" s="38" t="s">
        <v>174</v>
      </c>
      <c r="B71" s="19">
        <v>212.78999999999996</v>
      </c>
      <c r="C71" s="140">
        <v>255.34</v>
      </c>
      <c r="D71" s="247">
        <f t="shared" si="82"/>
        <v>2.2471732126054599E-2</v>
      </c>
      <c r="E71" s="215">
        <f t="shared" si="83"/>
        <v>2.8057244074069197E-2</v>
      </c>
      <c r="F71" s="52">
        <f t="shared" si="84"/>
        <v>0.19996240424832015</v>
      </c>
      <c r="H71" s="19">
        <v>483.31700000000001</v>
      </c>
      <c r="I71" s="140">
        <v>618.78</v>
      </c>
      <c r="J71" s="214">
        <f t="shared" si="85"/>
        <v>5.049815149623068E-2</v>
      </c>
      <c r="K71" s="215">
        <f t="shared" si="86"/>
        <v>6.5154536962969675E-2</v>
      </c>
      <c r="L71" s="52">
        <f t="shared" ref="L71:L82" si="90">(I71-H71)/H71</f>
        <v>0.28027774731697824</v>
      </c>
      <c r="N71" s="40">
        <f t="shared" ref="N71:N81" si="91">(H71/B71)*10</f>
        <v>22.713332393439547</v>
      </c>
      <c r="O71" s="143">
        <f t="shared" ref="O71:O81" si="92">(I71/C71)*10</f>
        <v>24.233570925041121</v>
      </c>
      <c r="P71" s="52">
        <f t="shared" ref="P71:P81" si="93">(O71-N71)/N71</f>
        <v>6.6931549508810764E-2</v>
      </c>
    </row>
    <row r="72" spans="1:16" ht="20.100000000000001" customHeight="1" x14ac:dyDescent="0.25">
      <c r="A72" s="38" t="s">
        <v>170</v>
      </c>
      <c r="B72" s="19">
        <v>885.66999999999985</v>
      </c>
      <c r="C72" s="140">
        <v>800.46999999999991</v>
      </c>
      <c r="D72" s="247">
        <f t="shared" si="82"/>
        <v>9.353136421863234E-2</v>
      </c>
      <c r="E72" s="215">
        <f t="shared" si="83"/>
        <v>8.795716364051917E-2</v>
      </c>
      <c r="F72" s="52">
        <f t="shared" si="84"/>
        <v>-9.6198358305011958E-2</v>
      </c>
      <c r="H72" s="19">
        <v>619.55500000000006</v>
      </c>
      <c r="I72" s="140">
        <v>416.87099999999998</v>
      </c>
      <c r="J72" s="214">
        <f t="shared" si="85"/>
        <v>6.4732633551576296E-2</v>
      </c>
      <c r="K72" s="215">
        <f t="shared" si="86"/>
        <v>4.3894497201412669E-2</v>
      </c>
      <c r="L72" s="52">
        <f t="shared" si="90"/>
        <v>-0.32714448273357499</v>
      </c>
      <c r="N72" s="40">
        <f t="shared" ref="N72" si="94">(H72/B72)*10</f>
        <v>6.995325572730251</v>
      </c>
      <c r="O72" s="143">
        <f t="shared" ref="O72" si="95">(I72/C72)*10</f>
        <v>5.2078279011081001</v>
      </c>
      <c r="P72" s="52">
        <f t="shared" ref="P72" si="96">(O72-N72)/N72</f>
        <v>-0.2555274451542785</v>
      </c>
    </row>
    <row r="73" spans="1:16" ht="20.100000000000001" customHeight="1" x14ac:dyDescent="0.25">
      <c r="A73" s="38" t="s">
        <v>197</v>
      </c>
      <c r="B73" s="19">
        <v>25.8</v>
      </c>
      <c r="C73" s="140">
        <v>688.84999999999991</v>
      </c>
      <c r="D73" s="247">
        <f t="shared" si="82"/>
        <v>2.7246143561831322E-3</v>
      </c>
      <c r="E73" s="215">
        <f t="shared" si="83"/>
        <v>7.5692146081391729E-2</v>
      </c>
      <c r="F73" s="52">
        <f t="shared" si="84"/>
        <v>25.699612403100772</v>
      </c>
      <c r="H73" s="19">
        <v>18.082999999999998</v>
      </c>
      <c r="I73" s="140">
        <v>362.44799999999992</v>
      </c>
      <c r="J73" s="214">
        <f t="shared" si="85"/>
        <v>1.8893564130919029E-3</v>
      </c>
      <c r="K73" s="215">
        <f t="shared" si="86"/>
        <v>3.8164018897111136E-2</v>
      </c>
      <c r="L73" s="52">
        <f t="shared" si="90"/>
        <v>19.043576840126082</v>
      </c>
      <c r="N73" s="40">
        <f t="shared" si="91"/>
        <v>7.0089147286821696</v>
      </c>
      <c r="O73" s="143">
        <f t="shared" si="92"/>
        <v>5.2616389634898741</v>
      </c>
      <c r="P73" s="52">
        <f t="shared" si="93"/>
        <v>-0.24929334038578349</v>
      </c>
    </row>
    <row r="74" spans="1:16" ht="20.100000000000001" customHeight="1" x14ac:dyDescent="0.25">
      <c r="A74" s="38" t="s">
        <v>175</v>
      </c>
      <c r="B74" s="19">
        <v>174.89000000000001</v>
      </c>
      <c r="C74" s="140">
        <v>187.24000000000004</v>
      </c>
      <c r="D74" s="247">
        <f t="shared" si="82"/>
        <v>1.8469294757863103E-2</v>
      </c>
      <c r="E74" s="215">
        <f t="shared" si="83"/>
        <v>2.0574286756594021E-2</v>
      </c>
      <c r="F74" s="52">
        <f t="shared" si="84"/>
        <v>7.0615815655555039E-2</v>
      </c>
      <c r="H74" s="19">
        <v>220.929</v>
      </c>
      <c r="I74" s="140">
        <v>294.51800000000003</v>
      </c>
      <c r="J74" s="214">
        <f t="shared" si="85"/>
        <v>2.308320649162092E-2</v>
      </c>
      <c r="K74" s="215">
        <f t="shared" si="86"/>
        <v>3.1011318913442425E-2</v>
      </c>
      <c r="L74" s="52">
        <f t="shared" ref="L74" si="97">(I74-H74)/H74</f>
        <v>0.33308891091708209</v>
      </c>
      <c r="N74" s="40">
        <f t="shared" ref="N74" si="98">(H74/B74)*10</f>
        <v>12.632454685802504</v>
      </c>
      <c r="O74" s="143">
        <f t="shared" ref="O74" si="99">(I74/C74)*10</f>
        <v>15.729438154240544</v>
      </c>
      <c r="P74" s="52">
        <f t="shared" ref="P74" si="100">(O74-N74)/N74</f>
        <v>0.24516086108891494</v>
      </c>
    </row>
    <row r="75" spans="1:16" ht="20.100000000000001" customHeight="1" x14ac:dyDescent="0.25">
      <c r="A75" s="38" t="s">
        <v>180</v>
      </c>
      <c r="B75" s="19">
        <v>651.19000000000005</v>
      </c>
      <c r="C75" s="140">
        <v>219.08</v>
      </c>
      <c r="D75" s="247">
        <f t="shared" si="82"/>
        <v>6.8769055139647053E-2</v>
      </c>
      <c r="E75" s="215">
        <f t="shared" si="83"/>
        <v>2.4072926418685203E-2</v>
      </c>
      <c r="F75" s="52">
        <f t="shared" si="84"/>
        <v>-0.66356977226308755</v>
      </c>
      <c r="H75" s="19">
        <v>464.28299999999996</v>
      </c>
      <c r="I75" s="140">
        <v>242.14099999999999</v>
      </c>
      <c r="J75" s="214">
        <f t="shared" si="85"/>
        <v>4.8509432259002817E-2</v>
      </c>
      <c r="K75" s="215">
        <f t="shared" si="86"/>
        <v>2.5496274499418919E-2</v>
      </c>
      <c r="L75" s="52">
        <f t="shared" si="90"/>
        <v>-0.47846248947301534</v>
      </c>
      <c r="N75" s="40">
        <f t="shared" si="91"/>
        <v>7.1297624349268247</v>
      </c>
      <c r="O75" s="143">
        <f t="shared" si="92"/>
        <v>11.052629176556508</v>
      </c>
      <c r="P75" s="52">
        <f t="shared" si="93"/>
        <v>0.55021002136236596</v>
      </c>
    </row>
    <row r="76" spans="1:16" ht="20.100000000000001" customHeight="1" x14ac:dyDescent="0.25">
      <c r="A76" s="38" t="s">
        <v>166</v>
      </c>
      <c r="B76" s="19">
        <v>517.33999999999992</v>
      </c>
      <c r="C76" s="140">
        <v>253.17</v>
      </c>
      <c r="D76" s="247">
        <f t="shared" si="82"/>
        <v>5.4633798101851989E-2</v>
      </c>
      <c r="E76" s="215">
        <f t="shared" si="83"/>
        <v>2.7818800353380191E-2</v>
      </c>
      <c r="F76" s="52">
        <f t="shared" si="84"/>
        <v>-0.51063130629759923</v>
      </c>
      <c r="H76" s="19">
        <v>407.34100000000001</v>
      </c>
      <c r="I76" s="140">
        <v>222.58799999999999</v>
      </c>
      <c r="J76" s="214">
        <f t="shared" si="85"/>
        <v>4.2559991741705966E-2</v>
      </c>
      <c r="K76" s="215">
        <f t="shared" si="86"/>
        <v>2.3437438303619208E-2</v>
      </c>
      <c r="L76" s="52">
        <f t="shared" si="90"/>
        <v>-0.45355856640996123</v>
      </c>
      <c r="N76" s="40">
        <f t="shared" si="91"/>
        <v>7.8737580701279644</v>
      </c>
      <c r="O76" s="143">
        <f t="shared" si="92"/>
        <v>8.7920369712051194</v>
      </c>
      <c r="P76" s="52">
        <f t="shared" si="93"/>
        <v>0.11662523700861324</v>
      </c>
    </row>
    <row r="77" spans="1:16" ht="20.100000000000001" customHeight="1" x14ac:dyDescent="0.25">
      <c r="A77" s="38" t="s">
        <v>163</v>
      </c>
      <c r="B77" s="19">
        <v>340.50999999999988</v>
      </c>
      <c r="C77" s="140">
        <v>326.75</v>
      </c>
      <c r="D77" s="247">
        <f t="shared" si="82"/>
        <v>3.5959629241237134E-2</v>
      </c>
      <c r="E77" s="215">
        <f t="shared" si="83"/>
        <v>3.5903910477019303E-2</v>
      </c>
      <c r="F77" s="52">
        <f t="shared" si="84"/>
        <v>-4.0409973275380699E-2</v>
      </c>
      <c r="H77" s="19">
        <v>182.63499999999999</v>
      </c>
      <c r="I77" s="140">
        <v>176.386</v>
      </c>
      <c r="J77" s="214">
        <f t="shared" si="85"/>
        <v>1.9082154980093996E-2</v>
      </c>
      <c r="K77" s="215">
        <f t="shared" si="86"/>
        <v>1.8572591481221708E-2</v>
      </c>
      <c r="L77" s="52">
        <f t="shared" ref="L77" si="101">(I77-H77)/H77</f>
        <v>-3.4215785583267148E-2</v>
      </c>
      <c r="N77" s="40">
        <f t="shared" ref="N77" si="102">(H77/B77)*10</f>
        <v>5.3635722886258863</v>
      </c>
      <c r="O77" s="143">
        <f t="shared" ref="O77" si="103">(I77/C77)*10</f>
        <v>5.3981943381790352</v>
      </c>
      <c r="P77" s="52">
        <f t="shared" ref="P77" si="104">(O77-N77)/N77</f>
        <v>6.455035504335265E-3</v>
      </c>
    </row>
    <row r="78" spans="1:16" ht="20.100000000000001" customHeight="1" x14ac:dyDescent="0.25">
      <c r="A78" s="38" t="s">
        <v>176</v>
      </c>
      <c r="B78" s="19">
        <v>252.27</v>
      </c>
      <c r="C78" s="140">
        <v>203.4</v>
      </c>
      <c r="D78" s="247">
        <f t="shared" si="82"/>
        <v>2.6641025722260417E-2</v>
      </c>
      <c r="E78" s="215">
        <f t="shared" si="83"/>
        <v>2.2349978243384014E-2</v>
      </c>
      <c r="F78" s="52">
        <f t="shared" si="84"/>
        <v>-0.19372101320014271</v>
      </c>
      <c r="H78" s="19">
        <v>167.32599999999999</v>
      </c>
      <c r="I78" s="140">
        <v>123.304</v>
      </c>
      <c r="J78" s="214">
        <f t="shared" si="85"/>
        <v>1.7482632924681513E-2</v>
      </c>
      <c r="K78" s="215">
        <f t="shared" si="86"/>
        <v>1.2983313981838477E-2</v>
      </c>
      <c r="L78" s="52">
        <f t="shared" si="90"/>
        <v>-0.26309121116861689</v>
      </c>
      <c r="N78" s="40">
        <f t="shared" si="91"/>
        <v>6.6328140484401636</v>
      </c>
      <c r="O78" s="143">
        <f t="shared" si="92"/>
        <v>6.0621435594886917</v>
      </c>
      <c r="P78" s="52">
        <f t="shared" si="93"/>
        <v>-8.6037462347625493E-2</v>
      </c>
    </row>
    <row r="79" spans="1:16" ht="20.100000000000001" customHeight="1" x14ac:dyDescent="0.25">
      <c r="A79" s="38" t="s">
        <v>233</v>
      </c>
      <c r="B79" s="19"/>
      <c r="C79" s="140">
        <v>9.5399999999999991</v>
      </c>
      <c r="D79" s="247">
        <f t="shared" ref="D79:D91" si="105">B79/$B$96</f>
        <v>0</v>
      </c>
      <c r="E79" s="215">
        <f t="shared" ref="E79:E91" si="106">C79/$C$96</f>
        <v>1.048273315840135E-3</v>
      </c>
      <c r="F79" s="52"/>
      <c r="H79" s="19"/>
      <c r="I79" s="140">
        <v>122.11200000000001</v>
      </c>
      <c r="J79" s="214">
        <f t="shared" ref="J79:J90" si="107">H79/$H$96</f>
        <v>0</v>
      </c>
      <c r="K79" s="215">
        <f t="shared" ref="K79:K90" si="108">I79/$I$96</f>
        <v>1.2857802155244439E-2</v>
      </c>
      <c r="L79" s="52"/>
      <c r="N79" s="40"/>
      <c r="O79" s="143">
        <f t="shared" si="92"/>
        <v>128.00000000000003</v>
      </c>
      <c r="P79" s="52"/>
    </row>
    <row r="80" spans="1:16" ht="20.100000000000001" customHeight="1" x14ac:dyDescent="0.25">
      <c r="A80" s="38" t="s">
        <v>195</v>
      </c>
      <c r="B80" s="19">
        <v>174.02</v>
      </c>
      <c r="C80" s="140">
        <v>137.24</v>
      </c>
      <c r="D80" s="247">
        <f t="shared" si="105"/>
        <v>1.8377418227247623E-2</v>
      </c>
      <c r="E80" s="215">
        <f t="shared" si="106"/>
        <v>1.5080191809842785E-2</v>
      </c>
      <c r="F80" s="52">
        <f t="shared" si="84"/>
        <v>-0.21135501666475118</v>
      </c>
      <c r="H80" s="19">
        <v>207.428</v>
      </c>
      <c r="I80" s="140">
        <v>114.99999999999999</v>
      </c>
      <c r="J80" s="214">
        <f t="shared" si="107"/>
        <v>2.167258873277815E-2</v>
      </c>
      <c r="K80" s="215">
        <f t="shared" si="108"/>
        <v>1.2108943001941742E-2</v>
      </c>
      <c r="L80" s="52">
        <f t="shared" si="90"/>
        <v>-0.44559075920319346</v>
      </c>
      <c r="N80" s="40">
        <f t="shared" si="91"/>
        <v>11.919779335708538</v>
      </c>
      <c r="O80" s="143">
        <f t="shared" si="92"/>
        <v>8.3794812008160875</v>
      </c>
      <c r="P80" s="52">
        <f t="shared" si="93"/>
        <v>-0.29701037537554448</v>
      </c>
    </row>
    <row r="81" spans="1:16" ht="20.100000000000001" customHeight="1" x14ac:dyDescent="0.25">
      <c r="A81" s="38" t="s">
        <v>205</v>
      </c>
      <c r="B81" s="19">
        <v>18.71</v>
      </c>
      <c r="C81" s="140">
        <v>26.82</v>
      </c>
      <c r="D81" s="247">
        <f t="shared" si="105"/>
        <v>1.9758734342707912E-3</v>
      </c>
      <c r="E81" s="215">
        <f t="shared" si="106"/>
        <v>2.9470325294373612E-3</v>
      </c>
      <c r="F81" s="52">
        <f t="shared" si="84"/>
        <v>0.43345804382683051</v>
      </c>
      <c r="H81" s="19">
        <v>66.174000000000007</v>
      </c>
      <c r="I81" s="140">
        <v>69.227000000000004</v>
      </c>
      <c r="J81" s="214">
        <f t="shared" si="107"/>
        <v>6.9140226334094791E-3</v>
      </c>
      <c r="K81" s="215">
        <f t="shared" si="108"/>
        <v>7.2892678016993149E-3</v>
      </c>
      <c r="L81" s="52">
        <f t="shared" si="90"/>
        <v>4.6135944630821726E-2</v>
      </c>
      <c r="N81" s="40">
        <f t="shared" si="91"/>
        <v>35.36825227151256</v>
      </c>
      <c r="O81" s="143">
        <f t="shared" si="92"/>
        <v>25.811707680835202</v>
      </c>
      <c r="P81" s="52">
        <f t="shared" si="93"/>
        <v>-0.27020121088580618</v>
      </c>
    </row>
    <row r="82" spans="1:16" ht="20.100000000000001" customHeight="1" x14ac:dyDescent="0.25">
      <c r="A82" s="38" t="s">
        <v>198</v>
      </c>
      <c r="B82" s="19">
        <v>51.8</v>
      </c>
      <c r="C82" s="140">
        <v>37.32</v>
      </c>
      <c r="D82" s="247">
        <f t="shared" si="105"/>
        <v>5.4703497538870632E-3</v>
      </c>
      <c r="E82" s="215">
        <f t="shared" si="106"/>
        <v>4.1007924682551202E-3</v>
      </c>
      <c r="F82" s="52">
        <f t="shared" si="84"/>
        <v>-0.27953667953667949</v>
      </c>
      <c r="H82" s="19">
        <v>96.728999999999999</v>
      </c>
      <c r="I82" s="140">
        <v>44.293999999999997</v>
      </c>
      <c r="J82" s="214">
        <f t="shared" si="107"/>
        <v>1.0106484348944683E-2</v>
      </c>
      <c r="K82" s="215">
        <f t="shared" si="108"/>
        <v>4.6639436637218052E-3</v>
      </c>
      <c r="L82" s="52">
        <f t="shared" si="90"/>
        <v>-0.54208148538700907</v>
      </c>
      <c r="N82" s="40">
        <f t="shared" ref="N82" si="109">(H82/B82)*10</f>
        <v>18.673552123552124</v>
      </c>
      <c r="O82" s="143">
        <f t="shared" ref="O82" si="110">(I82/C82)*10</f>
        <v>11.868703108252948</v>
      </c>
      <c r="P82" s="52">
        <f t="shared" ref="P82" si="111">(O82-N82)/N82</f>
        <v>-0.36441106492623443</v>
      </c>
    </row>
    <row r="83" spans="1:16" ht="20.100000000000001" customHeight="1" x14ac:dyDescent="0.25">
      <c r="A83" s="38" t="s">
        <v>229</v>
      </c>
      <c r="B83" s="19">
        <v>4.5499999999999989</v>
      </c>
      <c r="C83" s="140">
        <v>39.14</v>
      </c>
      <c r="D83" s="247">
        <f t="shared" si="105"/>
        <v>4.8050369459818796E-4</v>
      </c>
      <c r="E83" s="215">
        <f t="shared" si="106"/>
        <v>4.3007775243168647E-3</v>
      </c>
      <c r="F83" s="52">
        <f t="shared" si="84"/>
        <v>7.6021978021978045</v>
      </c>
      <c r="H83" s="19">
        <v>3.6890000000000001</v>
      </c>
      <c r="I83" s="140">
        <v>42.058999999999997</v>
      </c>
      <c r="J83" s="214">
        <f t="shared" si="107"/>
        <v>3.8543581307836261E-4</v>
      </c>
      <c r="K83" s="215">
        <f t="shared" si="108"/>
        <v>4.4286089888579804E-3</v>
      </c>
      <c r="L83" s="52">
        <f t="shared" ref="L83:L94" si="112">(I83-H83)/H83</f>
        <v>10.401192735158579</v>
      </c>
      <c r="N83" s="40">
        <f t="shared" ref="N83:N94" si="113">(H83/B83)*10</f>
        <v>8.1076923076923109</v>
      </c>
      <c r="O83" s="143">
        <f t="shared" ref="O83:O94" si="114">(I83/C83)*10</f>
        <v>10.745784363822175</v>
      </c>
      <c r="P83" s="52">
        <f t="shared" ref="P83:P94" si="115">(O83-N83)/N83</f>
        <v>0.32538137314694704</v>
      </c>
    </row>
    <row r="84" spans="1:16" ht="20.100000000000001" customHeight="1" x14ac:dyDescent="0.25">
      <c r="A84" s="38" t="s">
        <v>215</v>
      </c>
      <c r="B84" s="19">
        <v>5.76</v>
      </c>
      <c r="C84" s="140">
        <v>54.3</v>
      </c>
      <c r="D84" s="247">
        <f t="shared" si="105"/>
        <v>6.082859957990248E-4</v>
      </c>
      <c r="E84" s="215">
        <f t="shared" si="106"/>
        <v>5.9665871121718384E-3</v>
      </c>
      <c r="F84" s="52">
        <f t="shared" si="84"/>
        <v>8.4270833333333339</v>
      </c>
      <c r="H84" s="19">
        <v>9.8719999999999999</v>
      </c>
      <c r="I84" s="140">
        <v>39.204999999999998</v>
      </c>
      <c r="J84" s="214">
        <f t="shared" si="107"/>
        <v>1.0314508936594188E-3</v>
      </c>
      <c r="K84" s="215">
        <f t="shared" si="108"/>
        <v>4.1280966120967487E-3</v>
      </c>
      <c r="L84" s="52">
        <f t="shared" si="112"/>
        <v>2.9713330632090762</v>
      </c>
      <c r="N84" s="40">
        <f t="shared" si="113"/>
        <v>17.138888888888889</v>
      </c>
      <c r="O84" s="143">
        <f t="shared" si="114"/>
        <v>7.2200736648250459</v>
      </c>
      <c r="P84" s="52">
        <f t="shared" si="115"/>
        <v>-0.578731520366772</v>
      </c>
    </row>
    <row r="85" spans="1:16" ht="20.100000000000001" customHeight="1" x14ac:dyDescent="0.25">
      <c r="A85" s="38" t="s">
        <v>234</v>
      </c>
      <c r="B85" s="19">
        <v>13.57</v>
      </c>
      <c r="C85" s="140">
        <v>19.82</v>
      </c>
      <c r="D85" s="247">
        <f t="shared" si="105"/>
        <v>1.4330626671862443E-3</v>
      </c>
      <c r="E85" s="215">
        <f t="shared" si="106"/>
        <v>2.1778592368921885E-3</v>
      </c>
      <c r="F85" s="52">
        <f t="shared" si="84"/>
        <v>0.46057479734708917</v>
      </c>
      <c r="H85" s="19">
        <v>15.125999999999999</v>
      </c>
      <c r="I85" s="140">
        <v>19.914999999999999</v>
      </c>
      <c r="J85" s="214">
        <f t="shared" si="107"/>
        <v>1.5804017643326952E-3</v>
      </c>
      <c r="K85" s="215">
        <f t="shared" si="108"/>
        <v>2.0969530424666941E-3</v>
      </c>
      <c r="L85" s="52">
        <f t="shared" si="112"/>
        <v>0.31660716646833265</v>
      </c>
      <c r="N85" s="40">
        <f t="shared" si="113"/>
        <v>11.146647015475313</v>
      </c>
      <c r="O85" s="143">
        <f t="shared" si="114"/>
        <v>10.047931382441977</v>
      </c>
      <c r="P85" s="52">
        <f t="shared" si="115"/>
        <v>-9.8569159991156771E-2</v>
      </c>
    </row>
    <row r="86" spans="1:16" ht="20.100000000000001" customHeight="1" x14ac:dyDescent="0.25">
      <c r="A86" s="38" t="s">
        <v>167</v>
      </c>
      <c r="B86" s="19">
        <v>39.559999999999995</v>
      </c>
      <c r="C86" s="140">
        <v>29.21</v>
      </c>
      <c r="D86" s="247">
        <f t="shared" si="105"/>
        <v>4.177742012814136E-3</v>
      </c>
      <c r="E86" s="215">
        <f t="shared" si="106"/>
        <v>3.2096502678920702E-3</v>
      </c>
      <c r="F86" s="52">
        <f t="shared" si="84"/>
        <v>-0.2616279069767441</v>
      </c>
      <c r="H86" s="19">
        <v>31.003</v>
      </c>
      <c r="I86" s="140">
        <v>18.983000000000001</v>
      </c>
      <c r="J86" s="214">
        <f t="shared" si="107"/>
        <v>3.2392698598179659E-3</v>
      </c>
      <c r="K86" s="215">
        <f t="shared" si="108"/>
        <v>1.9988179565726969E-3</v>
      </c>
      <c r="L86" s="52">
        <f t="shared" si="112"/>
        <v>-0.38770441570170627</v>
      </c>
      <c r="N86" s="40">
        <f t="shared" si="113"/>
        <v>7.8369565217391308</v>
      </c>
      <c r="O86" s="143">
        <f t="shared" si="114"/>
        <v>6.498801780212256</v>
      </c>
      <c r="P86" s="52">
        <f t="shared" si="115"/>
        <v>-0.17074928740703535</v>
      </c>
    </row>
    <row r="87" spans="1:16" ht="20.100000000000001" customHeight="1" x14ac:dyDescent="0.25">
      <c r="A87" s="38" t="s">
        <v>204</v>
      </c>
      <c r="B87" s="19">
        <v>22.53</v>
      </c>
      <c r="C87" s="140">
        <v>26.32</v>
      </c>
      <c r="D87" s="247">
        <f t="shared" si="105"/>
        <v>2.3792853273180608E-3</v>
      </c>
      <c r="E87" s="215">
        <f t="shared" si="106"/>
        <v>2.8920915799698489E-3</v>
      </c>
      <c r="F87" s="52">
        <f t="shared" si="84"/>
        <v>0.16822015090989786</v>
      </c>
      <c r="H87" s="19">
        <v>16.667999999999999</v>
      </c>
      <c r="I87" s="140">
        <v>18.734999999999999</v>
      </c>
      <c r="J87" s="214">
        <f t="shared" si="107"/>
        <v>1.741513725234521E-3</v>
      </c>
      <c r="K87" s="215">
        <f t="shared" si="108"/>
        <v>1.972704757751118E-3</v>
      </c>
      <c r="L87" s="52">
        <f t="shared" si="112"/>
        <v>0.12401007919366452</v>
      </c>
      <c r="N87" s="40">
        <f t="shared" si="113"/>
        <v>7.3981358189081217</v>
      </c>
      <c r="O87" s="143">
        <f t="shared" si="114"/>
        <v>7.1181610942249236</v>
      </c>
      <c r="P87" s="52">
        <f t="shared" si="115"/>
        <v>-3.7843955766213425E-2</v>
      </c>
    </row>
    <row r="88" spans="1:16" ht="20.100000000000001" customHeight="1" x14ac:dyDescent="0.25">
      <c r="A88" s="38" t="s">
        <v>184</v>
      </c>
      <c r="B88" s="19">
        <v>14.33</v>
      </c>
      <c r="C88" s="140">
        <v>14.110000000000001</v>
      </c>
      <c r="D88" s="247">
        <f t="shared" si="105"/>
        <v>1.5133226249652823E-3</v>
      </c>
      <c r="E88" s="215">
        <f t="shared" si="106"/>
        <v>1.550433593973198E-3</v>
      </c>
      <c r="F88" s="52">
        <f t="shared" si="84"/>
        <v>-1.5352407536636348E-2</v>
      </c>
      <c r="H88" s="19">
        <v>8.7459999999999987</v>
      </c>
      <c r="I88" s="140">
        <v>12.318000000000001</v>
      </c>
      <c r="J88" s="214">
        <f t="shared" si="107"/>
        <v>9.13803638163014E-4</v>
      </c>
      <c r="K88" s="215">
        <f t="shared" si="108"/>
        <v>1.2970257382427688E-3</v>
      </c>
      <c r="L88" s="52">
        <f t="shared" si="112"/>
        <v>0.4084152755545396</v>
      </c>
      <c r="N88" s="40">
        <f t="shared" si="113"/>
        <v>6.1032798325191893</v>
      </c>
      <c r="O88" s="143">
        <f t="shared" si="114"/>
        <v>8.7299787384833447</v>
      </c>
      <c r="P88" s="52">
        <f t="shared" si="115"/>
        <v>0.43037497510251949</v>
      </c>
    </row>
    <row r="89" spans="1:16" ht="20.100000000000001" customHeight="1" x14ac:dyDescent="0.25">
      <c r="A89" s="38" t="s">
        <v>202</v>
      </c>
      <c r="B89" s="19">
        <v>9.6700000000000017</v>
      </c>
      <c r="C89" s="140">
        <v>9.4899999999999984</v>
      </c>
      <c r="D89" s="247">
        <f t="shared" si="105"/>
        <v>1.0212023575306547E-3</v>
      </c>
      <c r="E89" s="215">
        <f t="shared" si="106"/>
        <v>1.0427792208933839E-3</v>
      </c>
      <c r="F89" s="52">
        <f t="shared" si="84"/>
        <v>-1.8614270941055142E-2</v>
      </c>
      <c r="H89" s="19">
        <v>9.9860000000000007</v>
      </c>
      <c r="I89" s="140">
        <v>8.9589999999999996</v>
      </c>
      <c r="J89" s="214">
        <f t="shared" si="107"/>
        <v>1.0433618946599429E-3</v>
      </c>
      <c r="K89" s="215">
        <f t="shared" si="108"/>
        <v>9.4333930742953112E-4</v>
      </c>
      <c r="L89" s="52">
        <f t="shared" si="112"/>
        <v>-0.10284398157420398</v>
      </c>
      <c r="N89" s="40">
        <f t="shared" si="113"/>
        <v>10.32678386763185</v>
      </c>
      <c r="O89" s="143">
        <f t="shared" si="114"/>
        <v>9.4404636459430993</v>
      </c>
      <c r="P89" s="52">
        <f t="shared" si="115"/>
        <v>-8.5827323690468832E-2</v>
      </c>
    </row>
    <row r="90" spans="1:16" ht="20.100000000000001" customHeight="1" x14ac:dyDescent="0.25">
      <c r="A90" s="38" t="s">
        <v>201</v>
      </c>
      <c r="B90" s="19">
        <v>7.6</v>
      </c>
      <c r="C90" s="140">
        <v>6.75</v>
      </c>
      <c r="D90" s="247">
        <f t="shared" si="105"/>
        <v>8.0259957779037997E-4</v>
      </c>
      <c r="E90" s="215">
        <f t="shared" si="106"/>
        <v>7.4170281781141647E-4</v>
      </c>
      <c r="F90" s="52">
        <f t="shared" si="84"/>
        <v>-0.11184210526315785</v>
      </c>
      <c r="H90" s="19">
        <v>14.664999999999999</v>
      </c>
      <c r="I90" s="140">
        <v>7.9420000000000002</v>
      </c>
      <c r="J90" s="214">
        <f t="shared" si="107"/>
        <v>1.5322353480060145E-3</v>
      </c>
      <c r="K90" s="215">
        <f t="shared" si="108"/>
        <v>8.3625413322975072E-4</v>
      </c>
      <c r="L90" s="52">
        <f t="shared" si="112"/>
        <v>-0.45843845891578583</v>
      </c>
      <c r="N90" s="40">
        <f t="shared" ref="N90:N93" si="116">(H90/B90)*10</f>
        <v>19.296052631578949</v>
      </c>
      <c r="O90" s="143">
        <f t="shared" ref="O90:O93" si="117">(I90/C90)*10</f>
        <v>11.765925925925927</v>
      </c>
      <c r="P90" s="52">
        <f t="shared" ref="P90:P93" si="118">(O90-N90)/N90</f>
        <v>-0.39024182040888483</v>
      </c>
    </row>
    <row r="91" spans="1:16" ht="20.100000000000001" customHeight="1" x14ac:dyDescent="0.25">
      <c r="A91" s="38" t="s">
        <v>214</v>
      </c>
      <c r="B91" s="19"/>
      <c r="C91" s="140">
        <v>1.3</v>
      </c>
      <c r="D91" s="247">
        <f t="shared" si="105"/>
        <v>0</v>
      </c>
      <c r="E91" s="215">
        <f t="shared" si="106"/>
        <v>1.4284646861553206E-4</v>
      </c>
      <c r="F91" s="52"/>
      <c r="H91" s="19"/>
      <c r="I91" s="140">
        <v>3.85</v>
      </c>
      <c r="J91" s="214">
        <f>H91/$H$96</f>
        <v>0</v>
      </c>
      <c r="K91" s="215">
        <f>I91/$I$96</f>
        <v>4.0538635267370186E-4</v>
      </c>
      <c r="L91" s="52"/>
      <c r="N91" s="40"/>
      <c r="O91" s="143">
        <f t="shared" si="117"/>
        <v>29.615384615384617</v>
      </c>
      <c r="P91" s="52"/>
    </row>
    <row r="92" spans="1:16" ht="20.100000000000001" customHeight="1" x14ac:dyDescent="0.25">
      <c r="A92" s="38" t="s">
        <v>235</v>
      </c>
      <c r="B92" s="19"/>
      <c r="C92" s="140">
        <v>4.2600000000000007</v>
      </c>
      <c r="D92" s="247">
        <f>B92/$B$96</f>
        <v>0</v>
      </c>
      <c r="E92" s="215">
        <f>C92/$C$96</f>
        <v>4.6809688946320511E-4</v>
      </c>
      <c r="F92" s="52"/>
      <c r="H92" s="19"/>
      <c r="I92" s="140">
        <v>3.63</v>
      </c>
      <c r="J92" s="214">
        <f>H92/$H$96</f>
        <v>0</v>
      </c>
      <c r="K92" s="215">
        <f>I92/$I$96</f>
        <v>3.8222141823520463E-4</v>
      </c>
      <c r="L92" s="52"/>
      <c r="N92" s="40"/>
      <c r="O92" s="143">
        <f t="shared" si="117"/>
        <v>8.5211267605633783</v>
      </c>
      <c r="P92" s="52"/>
    </row>
    <row r="93" spans="1:16" ht="20.100000000000001" customHeight="1" x14ac:dyDescent="0.25">
      <c r="A93" s="38" t="s">
        <v>224</v>
      </c>
      <c r="B93" s="19">
        <v>3.8699999999999997</v>
      </c>
      <c r="C93" s="140">
        <v>6.93</v>
      </c>
      <c r="D93" s="247"/>
      <c r="E93" s="215"/>
      <c r="F93" s="52">
        <f t="shared" si="84"/>
        <v>0.79069767441860472</v>
      </c>
      <c r="H93" s="19">
        <v>1.742</v>
      </c>
      <c r="I93" s="140">
        <v>3.6120000000000001</v>
      </c>
      <c r="J93" s="214"/>
      <c r="K93" s="215"/>
      <c r="L93" s="52">
        <f t="shared" si="112"/>
        <v>1.0734787600459244</v>
      </c>
      <c r="N93" s="40">
        <f t="shared" si="116"/>
        <v>4.5012919896640833</v>
      </c>
      <c r="O93" s="143">
        <f t="shared" si="117"/>
        <v>5.2121212121212128</v>
      </c>
      <c r="P93" s="52">
        <f t="shared" si="118"/>
        <v>0.15791671015551612</v>
      </c>
    </row>
    <row r="94" spans="1:16" ht="20.100000000000001" customHeight="1" x14ac:dyDescent="0.25">
      <c r="A94" s="38" t="s">
        <v>236</v>
      </c>
      <c r="B94" s="19">
        <v>7.65</v>
      </c>
      <c r="C94" s="140">
        <v>7.2</v>
      </c>
      <c r="D94" s="247">
        <f>B94/$B$96</f>
        <v>8.0787983817057999E-4</v>
      </c>
      <c r="E94" s="215">
        <f>C94/$C$96</f>
        <v>7.9114967233217756E-4</v>
      </c>
      <c r="F94" s="52">
        <f t="shared" si="84"/>
        <v>-5.8823529411764726E-2</v>
      </c>
      <c r="H94" s="19">
        <v>2.3119999999999998</v>
      </c>
      <c r="I94" s="140">
        <v>3.133</v>
      </c>
      <c r="J94" s="214">
        <f>H94/$H$96</f>
        <v>2.4156345888782171E-4</v>
      </c>
      <c r="K94" s="215">
        <f>I94/$I$96</f>
        <v>3.2988972543550858E-4</v>
      </c>
      <c r="L94" s="52">
        <f t="shared" si="112"/>
        <v>0.35510380622837379</v>
      </c>
      <c r="N94" s="40">
        <f t="shared" si="113"/>
        <v>3.0222222222222217</v>
      </c>
      <c r="O94" s="143">
        <f t="shared" si="114"/>
        <v>4.3513888888888888</v>
      </c>
      <c r="P94" s="52">
        <f t="shared" si="115"/>
        <v>0.43979779411764724</v>
      </c>
    </row>
    <row r="95" spans="1:16" ht="20.100000000000001" customHeight="1" thickBot="1" x14ac:dyDescent="0.3">
      <c r="A95" s="8" t="s">
        <v>17</v>
      </c>
      <c r="B95" s="21">
        <f>B96-SUM(B68:B94)</f>
        <v>85.920000000000073</v>
      </c>
      <c r="C95" s="142">
        <f>C96-SUM(C68:C94)</f>
        <v>35.700000000000728</v>
      </c>
      <c r="D95" s="247">
        <f>B95/$B$96</f>
        <v>9.0735994373354611E-3</v>
      </c>
      <c r="E95" s="215">
        <f>C95/$C$96</f>
        <v>3.9227837919804604E-3</v>
      </c>
      <c r="F95" s="52">
        <f t="shared" si="84"/>
        <v>-0.58449720670390248</v>
      </c>
      <c r="H95" s="21">
        <f>H96-SUM(H68:H94)</f>
        <v>62.225000000002183</v>
      </c>
      <c r="I95" s="142">
        <f>I96-SUM(I68:I94)</f>
        <v>21.508000000003449</v>
      </c>
      <c r="J95" s="214">
        <f>H95/$H$96</f>
        <v>6.5014213794529555E-3</v>
      </c>
      <c r="K95" s="215">
        <f>I95/$I$96</f>
        <v>2.2646882268330852E-3</v>
      </c>
      <c r="L95" s="52">
        <f t="shared" ref="L95" si="119">(I95-H95)/H95</f>
        <v>-0.65435114503812464</v>
      </c>
      <c r="N95" s="40">
        <f t="shared" ref="N95" si="120">(H95/B95)*10</f>
        <v>7.2422020484173801</v>
      </c>
      <c r="O95" s="143">
        <f t="shared" ref="O95" si="121">(I95/C95)*10</f>
        <v>6.0246498599448204</v>
      </c>
      <c r="P95" s="52">
        <f t="shared" ref="P95" si="122">(O95-N95)/N95</f>
        <v>-0.16811905831025914</v>
      </c>
    </row>
    <row r="96" spans="1:16" ht="26.25" customHeight="1" thickBot="1" x14ac:dyDescent="0.3">
      <c r="A96" s="12" t="s">
        <v>18</v>
      </c>
      <c r="B96" s="17">
        <v>9469.23</v>
      </c>
      <c r="C96" s="145">
        <v>9100.6799999999985</v>
      </c>
      <c r="D96" s="243">
        <f>SUM(D68:D95)</f>
        <v>0.99959130784657235</v>
      </c>
      <c r="E96" s="244">
        <f>SUM(E68:E95)</f>
        <v>0.99923851844038059</v>
      </c>
      <c r="F96" s="57">
        <f>(C96-B96)/B96</f>
        <v>-3.892079926245335E-2</v>
      </c>
      <c r="G96" s="1"/>
      <c r="H96" s="17">
        <v>9570.9840000000022</v>
      </c>
      <c r="I96" s="145">
        <v>9497.113000000003</v>
      </c>
      <c r="J96" s="255">
        <f>H96/$H$96</f>
        <v>1</v>
      </c>
      <c r="K96" s="244">
        <f>I96/$I$96</f>
        <v>1</v>
      </c>
      <c r="L96" s="57">
        <f>(I96-H96)/H96</f>
        <v>-7.7182241658746023E-3</v>
      </c>
      <c r="M96" s="1"/>
      <c r="N96" s="37">
        <f t="shared" ref="N96:O96" si="123">(H96/B96)*10</f>
        <v>10.107457522945374</v>
      </c>
      <c r="O96" s="150">
        <f t="shared" si="123"/>
        <v>10.435608108405091</v>
      </c>
      <c r="P96" s="57">
        <f>(O96-N96)/N96</f>
        <v>3.2466184964395677E-2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4 J7:L14 J33:L33 D33:F33 N7:P14 N52:P52 D25:E32 J25:K31 N33:P33 D62:F62 J61:L62 J60:K60 N62:P62 D58:E61 K59 D19:E19 D18:E18 J21:K24 J18:K19 D68:E73 N39:P47 K39:L47 D39:F47 K53:K55 D53:E55 D22:E22 D20:E20 J20:K20 D21:E21 D24:E24 D23:E23 D17:E17 J32:K32 D16:E16 D15:E15 J17:K17 J15:K15 J16:K1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27" t="s">
        <v>3</v>
      </c>
      <c r="B4" s="320"/>
      <c r="C4" s="320"/>
      <c r="D4" s="350" t="s">
        <v>1</v>
      </c>
      <c r="E4" s="358"/>
      <c r="F4" s="340" t="s">
        <v>13</v>
      </c>
      <c r="G4" s="340"/>
      <c r="H4" s="357" t="s">
        <v>34</v>
      </c>
      <c r="I4" s="358"/>
      <c r="K4" s="350" t="s">
        <v>19</v>
      </c>
      <c r="L4" s="358"/>
      <c r="M4" s="340" t="s">
        <v>13</v>
      </c>
      <c r="N4" s="340"/>
      <c r="O4" s="357" t="s">
        <v>34</v>
      </c>
      <c r="P4" s="358"/>
      <c r="R4" s="350" t="s">
        <v>22</v>
      </c>
      <c r="S4" s="340"/>
      <c r="T4" s="69" t="s">
        <v>0</v>
      </c>
    </row>
    <row r="5" spans="1:20" x14ac:dyDescent="0.25">
      <c r="A5" s="341"/>
      <c r="B5" s="321"/>
      <c r="C5" s="321"/>
      <c r="D5" s="359" t="s">
        <v>40</v>
      </c>
      <c r="E5" s="360"/>
      <c r="F5" s="361" t="str">
        <f>D5</f>
        <v>jan - mar</v>
      </c>
      <c r="G5" s="361"/>
      <c r="H5" s="359" t="str">
        <f>F5</f>
        <v>jan - mar</v>
      </c>
      <c r="I5" s="360"/>
      <c r="K5" s="359" t="str">
        <f>D5</f>
        <v>jan - mar</v>
      </c>
      <c r="L5" s="360"/>
      <c r="M5" s="361" t="str">
        <f>D5</f>
        <v>jan - mar</v>
      </c>
      <c r="N5" s="361"/>
      <c r="O5" s="359" t="str">
        <f>D5</f>
        <v>jan - mar</v>
      </c>
      <c r="P5" s="360"/>
      <c r="R5" s="359" t="str">
        <f>D5</f>
        <v>jan - mar</v>
      </c>
      <c r="S5" s="361"/>
      <c r="T5" s="67" t="s">
        <v>35</v>
      </c>
    </row>
    <row r="6" spans="1:20" ht="15.75" thickBot="1" x14ac:dyDescent="0.3">
      <c r="A6" s="341"/>
      <c r="B6" s="321"/>
      <c r="C6" s="321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27" t="s">
        <v>2</v>
      </c>
      <c r="B23" s="320"/>
      <c r="C23" s="320"/>
      <c r="D23" s="350" t="s">
        <v>1</v>
      </c>
      <c r="E23" s="358"/>
      <c r="F23" s="340" t="s">
        <v>13</v>
      </c>
      <c r="G23" s="340"/>
      <c r="H23" s="357" t="s">
        <v>34</v>
      </c>
      <c r="I23" s="358"/>
      <c r="J23"/>
      <c r="K23" s="350" t="s">
        <v>19</v>
      </c>
      <c r="L23" s="358"/>
      <c r="M23" s="340" t="s">
        <v>13</v>
      </c>
      <c r="N23" s="340"/>
      <c r="O23" s="357" t="s">
        <v>34</v>
      </c>
      <c r="P23" s="358"/>
      <c r="Q23"/>
      <c r="R23" s="350" t="s">
        <v>22</v>
      </c>
      <c r="S23" s="340"/>
      <c r="T23" s="69" t="s">
        <v>0</v>
      </c>
    </row>
    <row r="24" spans="1:20" s="3" customFormat="1" ht="15" customHeight="1" x14ac:dyDescent="0.25">
      <c r="A24" s="341"/>
      <c r="B24" s="321"/>
      <c r="C24" s="321"/>
      <c r="D24" s="359" t="s">
        <v>40</v>
      </c>
      <c r="E24" s="360"/>
      <c r="F24" s="361" t="str">
        <f>D24</f>
        <v>jan - mar</v>
      </c>
      <c r="G24" s="361"/>
      <c r="H24" s="359" t="str">
        <f>F24</f>
        <v>jan - mar</v>
      </c>
      <c r="I24" s="360"/>
      <c r="J24"/>
      <c r="K24" s="359" t="str">
        <f>D24</f>
        <v>jan - mar</v>
      </c>
      <c r="L24" s="360"/>
      <c r="M24" s="361" t="str">
        <f>D24</f>
        <v>jan - mar</v>
      </c>
      <c r="N24" s="361"/>
      <c r="O24" s="359" t="str">
        <f>D24</f>
        <v>jan - mar</v>
      </c>
      <c r="P24" s="360"/>
      <c r="Q24"/>
      <c r="R24" s="359" t="str">
        <f>D24</f>
        <v>jan - mar</v>
      </c>
      <c r="S24" s="361"/>
      <c r="T24" s="67" t="s">
        <v>35</v>
      </c>
    </row>
    <row r="25" spans="1:20" ht="15.75" customHeight="1" thickBot="1" x14ac:dyDescent="0.3">
      <c r="A25" s="341"/>
      <c r="B25" s="321"/>
      <c r="C25" s="321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27" t="s">
        <v>2</v>
      </c>
      <c r="B42" s="320"/>
      <c r="C42" s="320"/>
      <c r="D42" s="350" t="s">
        <v>1</v>
      </c>
      <c r="E42" s="358"/>
      <c r="F42" s="340" t="s">
        <v>13</v>
      </c>
      <c r="G42" s="340"/>
      <c r="H42" s="357" t="s">
        <v>34</v>
      </c>
      <c r="I42" s="358"/>
      <c r="K42" s="350" t="s">
        <v>19</v>
      </c>
      <c r="L42" s="358"/>
      <c r="M42" s="340" t="s">
        <v>13</v>
      </c>
      <c r="N42" s="340"/>
      <c r="O42" s="357" t="s">
        <v>34</v>
      </c>
      <c r="P42" s="358"/>
      <c r="R42" s="350" t="s">
        <v>22</v>
      </c>
      <c r="S42" s="340"/>
      <c r="T42" s="69" t="s">
        <v>0</v>
      </c>
    </row>
    <row r="43" spans="1:20" ht="15" customHeight="1" x14ac:dyDescent="0.25">
      <c r="A43" s="341"/>
      <c r="B43" s="321"/>
      <c r="C43" s="321"/>
      <c r="D43" s="359" t="s">
        <v>40</v>
      </c>
      <c r="E43" s="360"/>
      <c r="F43" s="361" t="str">
        <f>D43</f>
        <v>jan - mar</v>
      </c>
      <c r="G43" s="361"/>
      <c r="H43" s="359" t="str">
        <f>F43</f>
        <v>jan - mar</v>
      </c>
      <c r="I43" s="360"/>
      <c r="K43" s="359" t="str">
        <f>D43</f>
        <v>jan - mar</v>
      </c>
      <c r="L43" s="360"/>
      <c r="M43" s="361" t="str">
        <f>D43</f>
        <v>jan - mar</v>
      </c>
      <c r="N43" s="361"/>
      <c r="O43" s="359" t="str">
        <f>D43</f>
        <v>jan - mar</v>
      </c>
      <c r="P43" s="360"/>
      <c r="R43" s="359" t="str">
        <f>D43</f>
        <v>jan - mar</v>
      </c>
      <c r="S43" s="361"/>
      <c r="T43" s="67" t="s">
        <v>35</v>
      </c>
    </row>
    <row r="44" spans="1:20" ht="15.75" customHeight="1" thickBot="1" x14ac:dyDescent="0.3">
      <c r="A44" s="341"/>
      <c r="B44" s="321"/>
      <c r="C44" s="321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A4:C6"/>
    <mergeCell ref="D4:E4"/>
    <mergeCell ref="F4:G4"/>
    <mergeCell ref="H4:I4"/>
    <mergeCell ref="K4:L4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23:C25"/>
    <mergeCell ref="D23:E23"/>
    <mergeCell ref="F23:G23"/>
    <mergeCell ref="H23:I23"/>
    <mergeCell ref="K23:L23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42:C44"/>
    <mergeCell ref="D42:E42"/>
    <mergeCell ref="F42:G42"/>
    <mergeCell ref="H42:I42"/>
    <mergeCell ref="K42:L42"/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H36"/>
  <sheetViews>
    <sheetView showGridLines="0" topLeftCell="C1" zoomScaleNormal="100" workbookViewId="0">
      <selection activeCell="S30" sqref="S30:T30"/>
    </sheetView>
  </sheetViews>
  <sheetFormatPr defaultRowHeight="15" x14ac:dyDescent="0.25"/>
  <cols>
    <col min="1" max="1" width="19.42578125" bestFit="1" customWidth="1"/>
    <col min="18" max="18" width="18.5703125" customWidth="1"/>
    <col min="19" max="20" width="9.140625" customWidth="1"/>
    <col min="258" max="258" width="19.42578125" bestFit="1" customWidth="1"/>
    <col min="268" max="268" width="18.5703125" customWidth="1"/>
    <col min="269" max="270" width="9.140625" customWidth="1"/>
    <col min="271" max="271" width="0" hidden="1" customWidth="1"/>
    <col min="272" max="273" width="9.85546875" customWidth="1"/>
    <col min="514" max="514" width="19.42578125" bestFit="1" customWidth="1"/>
    <col min="524" max="524" width="18.5703125" customWidth="1"/>
    <col min="525" max="526" width="9.140625" customWidth="1"/>
    <col min="527" max="527" width="0" hidden="1" customWidth="1"/>
    <col min="528" max="529" width="9.85546875" customWidth="1"/>
    <col min="770" max="770" width="19.42578125" bestFit="1" customWidth="1"/>
    <col min="780" max="780" width="18.5703125" customWidth="1"/>
    <col min="781" max="782" width="9.140625" customWidth="1"/>
    <col min="783" max="783" width="0" hidden="1" customWidth="1"/>
    <col min="784" max="785" width="9.85546875" customWidth="1"/>
    <col min="1026" max="1026" width="19.42578125" bestFit="1" customWidth="1"/>
    <col min="1036" max="1036" width="18.5703125" customWidth="1"/>
    <col min="1037" max="1038" width="9.140625" customWidth="1"/>
    <col min="1039" max="1039" width="0" hidden="1" customWidth="1"/>
    <col min="1040" max="1041" width="9.85546875" customWidth="1"/>
    <col min="1282" max="1282" width="19.42578125" bestFit="1" customWidth="1"/>
    <col min="1292" max="1292" width="18.5703125" customWidth="1"/>
    <col min="1293" max="1294" width="9.140625" customWidth="1"/>
    <col min="1295" max="1295" width="0" hidden="1" customWidth="1"/>
    <col min="1296" max="1297" width="9.85546875" customWidth="1"/>
    <col min="1538" max="1538" width="19.42578125" bestFit="1" customWidth="1"/>
    <col min="1548" max="1548" width="18.5703125" customWidth="1"/>
    <col min="1549" max="1550" width="9.140625" customWidth="1"/>
    <col min="1551" max="1551" width="0" hidden="1" customWidth="1"/>
    <col min="1552" max="1553" width="9.85546875" customWidth="1"/>
    <col min="1794" max="1794" width="19.42578125" bestFit="1" customWidth="1"/>
    <col min="1804" max="1804" width="18.5703125" customWidth="1"/>
    <col min="1805" max="1806" width="9.140625" customWidth="1"/>
    <col min="1807" max="1807" width="0" hidden="1" customWidth="1"/>
    <col min="1808" max="1809" width="9.85546875" customWidth="1"/>
    <col min="2050" max="2050" width="19.42578125" bestFit="1" customWidth="1"/>
    <col min="2060" max="2060" width="18.5703125" customWidth="1"/>
    <col min="2061" max="2062" width="9.140625" customWidth="1"/>
    <col min="2063" max="2063" width="0" hidden="1" customWidth="1"/>
    <col min="2064" max="2065" width="9.85546875" customWidth="1"/>
    <col min="2306" max="2306" width="19.42578125" bestFit="1" customWidth="1"/>
    <col min="2316" max="2316" width="18.5703125" customWidth="1"/>
    <col min="2317" max="2318" width="9.140625" customWidth="1"/>
    <col min="2319" max="2319" width="0" hidden="1" customWidth="1"/>
    <col min="2320" max="2321" width="9.85546875" customWidth="1"/>
    <col min="2562" max="2562" width="19.42578125" bestFit="1" customWidth="1"/>
    <col min="2572" max="2572" width="18.5703125" customWidth="1"/>
    <col min="2573" max="2574" width="9.140625" customWidth="1"/>
    <col min="2575" max="2575" width="0" hidden="1" customWidth="1"/>
    <col min="2576" max="2577" width="9.85546875" customWidth="1"/>
    <col min="2818" max="2818" width="19.42578125" bestFit="1" customWidth="1"/>
    <col min="2828" max="2828" width="18.5703125" customWidth="1"/>
    <col min="2829" max="2830" width="9.140625" customWidth="1"/>
    <col min="2831" max="2831" width="0" hidden="1" customWidth="1"/>
    <col min="2832" max="2833" width="9.85546875" customWidth="1"/>
    <col min="3074" max="3074" width="19.42578125" bestFit="1" customWidth="1"/>
    <col min="3084" max="3084" width="18.5703125" customWidth="1"/>
    <col min="3085" max="3086" width="9.140625" customWidth="1"/>
    <col min="3087" max="3087" width="0" hidden="1" customWidth="1"/>
    <col min="3088" max="3089" width="9.85546875" customWidth="1"/>
    <col min="3330" max="3330" width="19.42578125" bestFit="1" customWidth="1"/>
    <col min="3340" max="3340" width="18.5703125" customWidth="1"/>
    <col min="3341" max="3342" width="9.140625" customWidth="1"/>
    <col min="3343" max="3343" width="0" hidden="1" customWidth="1"/>
    <col min="3344" max="3345" width="9.85546875" customWidth="1"/>
    <col min="3586" max="3586" width="19.42578125" bestFit="1" customWidth="1"/>
    <col min="3596" max="3596" width="18.5703125" customWidth="1"/>
    <col min="3597" max="3598" width="9.140625" customWidth="1"/>
    <col min="3599" max="3599" width="0" hidden="1" customWidth="1"/>
    <col min="3600" max="3601" width="9.85546875" customWidth="1"/>
    <col min="3842" max="3842" width="19.42578125" bestFit="1" customWidth="1"/>
    <col min="3852" max="3852" width="18.5703125" customWidth="1"/>
    <col min="3853" max="3854" width="9.140625" customWidth="1"/>
    <col min="3855" max="3855" width="0" hidden="1" customWidth="1"/>
    <col min="3856" max="3857" width="9.85546875" customWidth="1"/>
    <col min="4098" max="4098" width="19.42578125" bestFit="1" customWidth="1"/>
    <col min="4108" max="4108" width="18.5703125" customWidth="1"/>
    <col min="4109" max="4110" width="9.140625" customWidth="1"/>
    <col min="4111" max="4111" width="0" hidden="1" customWidth="1"/>
    <col min="4112" max="4113" width="9.85546875" customWidth="1"/>
    <col min="4354" max="4354" width="19.42578125" bestFit="1" customWidth="1"/>
    <col min="4364" max="4364" width="18.5703125" customWidth="1"/>
    <col min="4365" max="4366" width="9.140625" customWidth="1"/>
    <col min="4367" max="4367" width="0" hidden="1" customWidth="1"/>
    <col min="4368" max="4369" width="9.85546875" customWidth="1"/>
    <col min="4610" max="4610" width="19.42578125" bestFit="1" customWidth="1"/>
    <col min="4620" max="4620" width="18.5703125" customWidth="1"/>
    <col min="4621" max="4622" width="9.140625" customWidth="1"/>
    <col min="4623" max="4623" width="0" hidden="1" customWidth="1"/>
    <col min="4624" max="4625" width="9.85546875" customWidth="1"/>
    <col min="4866" max="4866" width="19.42578125" bestFit="1" customWidth="1"/>
    <col min="4876" max="4876" width="18.5703125" customWidth="1"/>
    <col min="4877" max="4878" width="9.140625" customWidth="1"/>
    <col min="4879" max="4879" width="0" hidden="1" customWidth="1"/>
    <col min="4880" max="4881" width="9.85546875" customWidth="1"/>
    <col min="5122" max="5122" width="19.42578125" bestFit="1" customWidth="1"/>
    <col min="5132" max="5132" width="18.5703125" customWidth="1"/>
    <col min="5133" max="5134" width="9.140625" customWidth="1"/>
    <col min="5135" max="5135" width="0" hidden="1" customWidth="1"/>
    <col min="5136" max="5137" width="9.85546875" customWidth="1"/>
    <col min="5378" max="5378" width="19.42578125" bestFit="1" customWidth="1"/>
    <col min="5388" max="5388" width="18.5703125" customWidth="1"/>
    <col min="5389" max="5390" width="9.140625" customWidth="1"/>
    <col min="5391" max="5391" width="0" hidden="1" customWidth="1"/>
    <col min="5392" max="5393" width="9.85546875" customWidth="1"/>
    <col min="5634" max="5634" width="19.42578125" bestFit="1" customWidth="1"/>
    <col min="5644" max="5644" width="18.5703125" customWidth="1"/>
    <col min="5645" max="5646" width="9.140625" customWidth="1"/>
    <col min="5647" max="5647" width="0" hidden="1" customWidth="1"/>
    <col min="5648" max="5649" width="9.85546875" customWidth="1"/>
    <col min="5890" max="5890" width="19.42578125" bestFit="1" customWidth="1"/>
    <col min="5900" max="5900" width="18.5703125" customWidth="1"/>
    <col min="5901" max="5902" width="9.140625" customWidth="1"/>
    <col min="5903" max="5903" width="0" hidden="1" customWidth="1"/>
    <col min="5904" max="5905" width="9.85546875" customWidth="1"/>
    <col min="6146" max="6146" width="19.42578125" bestFit="1" customWidth="1"/>
    <col min="6156" max="6156" width="18.5703125" customWidth="1"/>
    <col min="6157" max="6158" width="9.140625" customWidth="1"/>
    <col min="6159" max="6159" width="0" hidden="1" customWidth="1"/>
    <col min="6160" max="6161" width="9.85546875" customWidth="1"/>
    <col min="6402" max="6402" width="19.42578125" bestFit="1" customWidth="1"/>
    <col min="6412" max="6412" width="18.5703125" customWidth="1"/>
    <col min="6413" max="6414" width="9.140625" customWidth="1"/>
    <col min="6415" max="6415" width="0" hidden="1" customWidth="1"/>
    <col min="6416" max="6417" width="9.85546875" customWidth="1"/>
    <col min="6658" max="6658" width="19.42578125" bestFit="1" customWidth="1"/>
    <col min="6668" max="6668" width="18.5703125" customWidth="1"/>
    <col min="6669" max="6670" width="9.140625" customWidth="1"/>
    <col min="6671" max="6671" width="0" hidden="1" customWidth="1"/>
    <col min="6672" max="6673" width="9.85546875" customWidth="1"/>
    <col min="6914" max="6914" width="19.42578125" bestFit="1" customWidth="1"/>
    <col min="6924" max="6924" width="18.5703125" customWidth="1"/>
    <col min="6925" max="6926" width="9.140625" customWidth="1"/>
    <col min="6927" max="6927" width="0" hidden="1" customWidth="1"/>
    <col min="6928" max="6929" width="9.85546875" customWidth="1"/>
    <col min="7170" max="7170" width="19.42578125" bestFit="1" customWidth="1"/>
    <col min="7180" max="7180" width="18.5703125" customWidth="1"/>
    <col min="7181" max="7182" width="9.140625" customWidth="1"/>
    <col min="7183" max="7183" width="0" hidden="1" customWidth="1"/>
    <col min="7184" max="7185" width="9.85546875" customWidth="1"/>
    <col min="7426" max="7426" width="19.42578125" bestFit="1" customWidth="1"/>
    <col min="7436" max="7436" width="18.5703125" customWidth="1"/>
    <col min="7437" max="7438" width="9.140625" customWidth="1"/>
    <col min="7439" max="7439" width="0" hidden="1" customWidth="1"/>
    <col min="7440" max="7441" width="9.85546875" customWidth="1"/>
    <col min="7682" max="7682" width="19.42578125" bestFit="1" customWidth="1"/>
    <col min="7692" max="7692" width="18.5703125" customWidth="1"/>
    <col min="7693" max="7694" width="9.140625" customWidth="1"/>
    <col min="7695" max="7695" width="0" hidden="1" customWidth="1"/>
    <col min="7696" max="7697" width="9.85546875" customWidth="1"/>
    <col min="7938" max="7938" width="19.42578125" bestFit="1" customWidth="1"/>
    <col min="7948" max="7948" width="18.5703125" customWidth="1"/>
    <col min="7949" max="7950" width="9.140625" customWidth="1"/>
    <col min="7951" max="7951" width="0" hidden="1" customWidth="1"/>
    <col min="7952" max="7953" width="9.85546875" customWidth="1"/>
    <col min="8194" max="8194" width="19.42578125" bestFit="1" customWidth="1"/>
    <col min="8204" max="8204" width="18.5703125" customWidth="1"/>
    <col min="8205" max="8206" width="9.140625" customWidth="1"/>
    <col min="8207" max="8207" width="0" hidden="1" customWidth="1"/>
    <col min="8208" max="8209" width="9.85546875" customWidth="1"/>
    <col min="8450" max="8450" width="19.42578125" bestFit="1" customWidth="1"/>
    <col min="8460" max="8460" width="18.5703125" customWidth="1"/>
    <col min="8461" max="8462" width="9.140625" customWidth="1"/>
    <col min="8463" max="8463" width="0" hidden="1" customWidth="1"/>
    <col min="8464" max="8465" width="9.85546875" customWidth="1"/>
    <col min="8706" max="8706" width="19.42578125" bestFit="1" customWidth="1"/>
    <col min="8716" max="8716" width="18.5703125" customWidth="1"/>
    <col min="8717" max="8718" width="9.140625" customWidth="1"/>
    <col min="8719" max="8719" width="0" hidden="1" customWidth="1"/>
    <col min="8720" max="8721" width="9.85546875" customWidth="1"/>
    <col min="8962" max="8962" width="19.42578125" bestFit="1" customWidth="1"/>
    <col min="8972" max="8972" width="18.5703125" customWidth="1"/>
    <col min="8973" max="8974" width="9.140625" customWidth="1"/>
    <col min="8975" max="8975" width="0" hidden="1" customWidth="1"/>
    <col min="8976" max="8977" width="9.85546875" customWidth="1"/>
    <col min="9218" max="9218" width="19.42578125" bestFit="1" customWidth="1"/>
    <col min="9228" max="9228" width="18.5703125" customWidth="1"/>
    <col min="9229" max="9230" width="9.140625" customWidth="1"/>
    <col min="9231" max="9231" width="0" hidden="1" customWidth="1"/>
    <col min="9232" max="9233" width="9.85546875" customWidth="1"/>
    <col min="9474" max="9474" width="19.42578125" bestFit="1" customWidth="1"/>
    <col min="9484" max="9484" width="18.5703125" customWidth="1"/>
    <col min="9485" max="9486" width="9.140625" customWidth="1"/>
    <col min="9487" max="9487" width="0" hidden="1" customWidth="1"/>
    <col min="9488" max="9489" width="9.85546875" customWidth="1"/>
    <col min="9730" max="9730" width="19.42578125" bestFit="1" customWidth="1"/>
    <col min="9740" max="9740" width="18.5703125" customWidth="1"/>
    <col min="9741" max="9742" width="9.140625" customWidth="1"/>
    <col min="9743" max="9743" width="0" hidden="1" customWidth="1"/>
    <col min="9744" max="9745" width="9.85546875" customWidth="1"/>
    <col min="9986" max="9986" width="19.42578125" bestFit="1" customWidth="1"/>
    <col min="9996" max="9996" width="18.5703125" customWidth="1"/>
    <col min="9997" max="9998" width="9.140625" customWidth="1"/>
    <col min="9999" max="9999" width="0" hidden="1" customWidth="1"/>
    <col min="10000" max="10001" width="9.85546875" customWidth="1"/>
    <col min="10242" max="10242" width="19.42578125" bestFit="1" customWidth="1"/>
    <col min="10252" max="10252" width="18.5703125" customWidth="1"/>
    <col min="10253" max="10254" width="9.140625" customWidth="1"/>
    <col min="10255" max="10255" width="0" hidden="1" customWidth="1"/>
    <col min="10256" max="10257" width="9.85546875" customWidth="1"/>
    <col min="10498" max="10498" width="19.42578125" bestFit="1" customWidth="1"/>
    <col min="10508" max="10508" width="18.5703125" customWidth="1"/>
    <col min="10509" max="10510" width="9.140625" customWidth="1"/>
    <col min="10511" max="10511" width="0" hidden="1" customWidth="1"/>
    <col min="10512" max="10513" width="9.85546875" customWidth="1"/>
    <col min="10754" max="10754" width="19.42578125" bestFit="1" customWidth="1"/>
    <col min="10764" max="10764" width="18.5703125" customWidth="1"/>
    <col min="10765" max="10766" width="9.140625" customWidth="1"/>
    <col min="10767" max="10767" width="0" hidden="1" customWidth="1"/>
    <col min="10768" max="10769" width="9.85546875" customWidth="1"/>
    <col min="11010" max="11010" width="19.42578125" bestFit="1" customWidth="1"/>
    <col min="11020" max="11020" width="18.5703125" customWidth="1"/>
    <col min="11021" max="11022" width="9.140625" customWidth="1"/>
    <col min="11023" max="11023" width="0" hidden="1" customWidth="1"/>
    <col min="11024" max="11025" width="9.85546875" customWidth="1"/>
    <col min="11266" max="11266" width="19.42578125" bestFit="1" customWidth="1"/>
    <col min="11276" max="11276" width="18.5703125" customWidth="1"/>
    <col min="11277" max="11278" width="9.140625" customWidth="1"/>
    <col min="11279" max="11279" width="0" hidden="1" customWidth="1"/>
    <col min="11280" max="11281" width="9.85546875" customWidth="1"/>
    <col min="11522" max="11522" width="19.42578125" bestFit="1" customWidth="1"/>
    <col min="11532" max="11532" width="18.5703125" customWidth="1"/>
    <col min="11533" max="11534" width="9.140625" customWidth="1"/>
    <col min="11535" max="11535" width="0" hidden="1" customWidth="1"/>
    <col min="11536" max="11537" width="9.85546875" customWidth="1"/>
    <col min="11778" max="11778" width="19.42578125" bestFit="1" customWidth="1"/>
    <col min="11788" max="11788" width="18.5703125" customWidth="1"/>
    <col min="11789" max="11790" width="9.140625" customWidth="1"/>
    <col min="11791" max="11791" width="0" hidden="1" customWidth="1"/>
    <col min="11792" max="11793" width="9.85546875" customWidth="1"/>
    <col min="12034" max="12034" width="19.42578125" bestFit="1" customWidth="1"/>
    <col min="12044" max="12044" width="18.5703125" customWidth="1"/>
    <col min="12045" max="12046" width="9.140625" customWidth="1"/>
    <col min="12047" max="12047" width="0" hidden="1" customWidth="1"/>
    <col min="12048" max="12049" width="9.85546875" customWidth="1"/>
    <col min="12290" max="12290" width="19.42578125" bestFit="1" customWidth="1"/>
    <col min="12300" max="12300" width="18.5703125" customWidth="1"/>
    <col min="12301" max="12302" width="9.140625" customWidth="1"/>
    <col min="12303" max="12303" width="0" hidden="1" customWidth="1"/>
    <col min="12304" max="12305" width="9.85546875" customWidth="1"/>
    <col min="12546" max="12546" width="19.42578125" bestFit="1" customWidth="1"/>
    <col min="12556" max="12556" width="18.5703125" customWidth="1"/>
    <col min="12557" max="12558" width="9.140625" customWidth="1"/>
    <col min="12559" max="12559" width="0" hidden="1" customWidth="1"/>
    <col min="12560" max="12561" width="9.85546875" customWidth="1"/>
    <col min="12802" max="12802" width="19.42578125" bestFit="1" customWidth="1"/>
    <col min="12812" max="12812" width="18.5703125" customWidth="1"/>
    <col min="12813" max="12814" width="9.140625" customWidth="1"/>
    <col min="12815" max="12815" width="0" hidden="1" customWidth="1"/>
    <col min="12816" max="12817" width="9.85546875" customWidth="1"/>
    <col min="13058" max="13058" width="19.42578125" bestFit="1" customWidth="1"/>
    <col min="13068" max="13068" width="18.5703125" customWidth="1"/>
    <col min="13069" max="13070" width="9.140625" customWidth="1"/>
    <col min="13071" max="13071" width="0" hidden="1" customWidth="1"/>
    <col min="13072" max="13073" width="9.85546875" customWidth="1"/>
    <col min="13314" max="13314" width="19.42578125" bestFit="1" customWidth="1"/>
    <col min="13324" max="13324" width="18.5703125" customWidth="1"/>
    <col min="13325" max="13326" width="9.140625" customWidth="1"/>
    <col min="13327" max="13327" width="0" hidden="1" customWidth="1"/>
    <col min="13328" max="13329" width="9.85546875" customWidth="1"/>
    <col min="13570" max="13570" width="19.42578125" bestFit="1" customWidth="1"/>
    <col min="13580" max="13580" width="18.5703125" customWidth="1"/>
    <col min="13581" max="13582" width="9.140625" customWidth="1"/>
    <col min="13583" max="13583" width="0" hidden="1" customWidth="1"/>
    <col min="13584" max="13585" width="9.85546875" customWidth="1"/>
    <col min="13826" max="13826" width="19.42578125" bestFit="1" customWidth="1"/>
    <col min="13836" max="13836" width="18.5703125" customWidth="1"/>
    <col min="13837" max="13838" width="9.140625" customWidth="1"/>
    <col min="13839" max="13839" width="0" hidden="1" customWidth="1"/>
    <col min="13840" max="13841" width="9.85546875" customWidth="1"/>
    <col min="14082" max="14082" width="19.42578125" bestFit="1" customWidth="1"/>
    <col min="14092" max="14092" width="18.5703125" customWidth="1"/>
    <col min="14093" max="14094" width="9.140625" customWidth="1"/>
    <col min="14095" max="14095" width="0" hidden="1" customWidth="1"/>
    <col min="14096" max="14097" width="9.85546875" customWidth="1"/>
    <col min="14338" max="14338" width="19.42578125" bestFit="1" customWidth="1"/>
    <col min="14348" max="14348" width="18.5703125" customWidth="1"/>
    <col min="14349" max="14350" width="9.140625" customWidth="1"/>
    <col min="14351" max="14351" width="0" hidden="1" customWidth="1"/>
    <col min="14352" max="14353" width="9.85546875" customWidth="1"/>
    <col min="14594" max="14594" width="19.42578125" bestFit="1" customWidth="1"/>
    <col min="14604" max="14604" width="18.5703125" customWidth="1"/>
    <col min="14605" max="14606" width="9.140625" customWidth="1"/>
    <col min="14607" max="14607" width="0" hidden="1" customWidth="1"/>
    <col min="14608" max="14609" width="9.85546875" customWidth="1"/>
    <col min="14850" max="14850" width="19.42578125" bestFit="1" customWidth="1"/>
    <col min="14860" max="14860" width="18.5703125" customWidth="1"/>
    <col min="14861" max="14862" width="9.140625" customWidth="1"/>
    <col min="14863" max="14863" width="0" hidden="1" customWidth="1"/>
    <col min="14864" max="14865" width="9.85546875" customWidth="1"/>
    <col min="15106" max="15106" width="19.42578125" bestFit="1" customWidth="1"/>
    <col min="15116" max="15116" width="18.5703125" customWidth="1"/>
    <col min="15117" max="15118" width="9.140625" customWidth="1"/>
    <col min="15119" max="15119" width="0" hidden="1" customWidth="1"/>
    <col min="15120" max="15121" width="9.85546875" customWidth="1"/>
    <col min="15362" max="15362" width="19.42578125" bestFit="1" customWidth="1"/>
    <col min="15372" max="15372" width="18.5703125" customWidth="1"/>
    <col min="15373" max="15374" width="9.140625" customWidth="1"/>
    <col min="15375" max="15375" width="0" hidden="1" customWidth="1"/>
    <col min="15376" max="15377" width="9.85546875" customWidth="1"/>
    <col min="15618" max="15618" width="19.42578125" bestFit="1" customWidth="1"/>
    <col min="15628" max="15628" width="18.5703125" customWidth="1"/>
    <col min="15629" max="15630" width="9.140625" customWidth="1"/>
    <col min="15631" max="15631" width="0" hidden="1" customWidth="1"/>
    <col min="15632" max="15633" width="9.85546875" customWidth="1"/>
    <col min="15874" max="15874" width="19.42578125" bestFit="1" customWidth="1"/>
    <col min="15884" max="15884" width="18.5703125" customWidth="1"/>
    <col min="15885" max="15886" width="9.140625" customWidth="1"/>
    <col min="15887" max="15887" width="0" hidden="1" customWidth="1"/>
    <col min="15888" max="15889" width="9.85546875" customWidth="1"/>
    <col min="16130" max="16130" width="19.42578125" bestFit="1" customWidth="1"/>
    <col min="16140" max="16140" width="18.5703125" customWidth="1"/>
    <col min="16141" max="16142" width="9.140625" customWidth="1"/>
    <col min="16143" max="16143" width="0" hidden="1" customWidth="1"/>
    <col min="16144" max="16145" width="9.85546875" customWidth="1"/>
  </cols>
  <sheetData>
    <row r="1" spans="1:34" ht="15.75" x14ac:dyDescent="0.25">
      <c r="A1" s="4" t="s">
        <v>48</v>
      </c>
    </row>
    <row r="2" spans="1:34" ht="15.75" thickBot="1" x14ac:dyDescent="0.3"/>
    <row r="3" spans="1:34" ht="22.5" customHeight="1" x14ac:dyDescent="0.25">
      <c r="A3" s="310" t="s">
        <v>3</v>
      </c>
      <c r="B3" s="312">
        <v>2007</v>
      </c>
      <c r="C3" s="314">
        <v>2008</v>
      </c>
      <c r="D3" s="314">
        <v>2009</v>
      </c>
      <c r="E3" s="314">
        <v>2010</v>
      </c>
      <c r="F3" s="314">
        <v>2011</v>
      </c>
      <c r="G3" s="314">
        <v>2012</v>
      </c>
      <c r="H3" s="314">
        <v>2013</v>
      </c>
      <c r="I3" s="314">
        <v>2014</v>
      </c>
      <c r="J3" s="314">
        <v>2015</v>
      </c>
      <c r="K3" s="314">
        <v>2016</v>
      </c>
      <c r="L3" s="318">
        <v>2017</v>
      </c>
      <c r="M3" s="314">
        <v>2018</v>
      </c>
      <c r="N3" s="314">
        <v>2019</v>
      </c>
      <c r="O3" s="320">
        <v>2020</v>
      </c>
      <c r="P3" s="314">
        <v>2021</v>
      </c>
      <c r="Q3" s="306">
        <v>2022</v>
      </c>
      <c r="R3" s="271" t="s">
        <v>49</v>
      </c>
      <c r="S3" s="308" t="s">
        <v>158</v>
      </c>
      <c r="T3" s="309"/>
    </row>
    <row r="4" spans="1:34" ht="31.5" customHeight="1" thickBot="1" x14ac:dyDescent="0.3">
      <c r="A4" s="311"/>
      <c r="B4" s="313"/>
      <c r="C4" s="315"/>
      <c r="D4" s="315"/>
      <c r="E4" s="315"/>
      <c r="F4" s="315"/>
      <c r="G4" s="315"/>
      <c r="H4" s="315"/>
      <c r="I4" s="315"/>
      <c r="J4" s="315"/>
      <c r="K4" s="315"/>
      <c r="L4" s="319"/>
      <c r="M4" s="315"/>
      <c r="N4" s="315"/>
      <c r="O4" s="321"/>
      <c r="P4" s="315"/>
      <c r="Q4" s="307"/>
      <c r="R4" s="174" t="s">
        <v>146</v>
      </c>
      <c r="S4" s="127">
        <v>2022</v>
      </c>
      <c r="T4" s="264">
        <v>2023</v>
      </c>
    </row>
    <row r="5" spans="1:34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297"/>
      <c r="R5" s="175"/>
      <c r="S5" s="101"/>
      <c r="T5" s="101"/>
    </row>
    <row r="6" spans="1:34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112">
        <v>925952.67900000024</v>
      </c>
      <c r="Q6" s="147">
        <v>938781.55699999968</v>
      </c>
      <c r="R6" s="100"/>
      <c r="S6" s="115">
        <v>938963.28799999831</v>
      </c>
      <c r="T6" s="147">
        <v>928059.07199999783</v>
      </c>
      <c r="Y6" s="101"/>
      <c r="Z6" s="101" t="s">
        <v>51</v>
      </c>
      <c r="AA6" s="101"/>
      <c r="AB6" s="101"/>
      <c r="AC6" s="101" t="s">
        <v>52</v>
      </c>
      <c r="AD6" s="101"/>
      <c r="AE6" s="101"/>
      <c r="AF6" s="101" t="s">
        <v>53</v>
      </c>
      <c r="AG6" s="101"/>
      <c r="AH6" s="101"/>
    </row>
    <row r="7" spans="1:34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87">
        <f>(P6-O6)/O6</f>
        <v>8.1480780433982658E-2</v>
      </c>
      <c r="Q7" s="278">
        <f>(Q6-P6)/P6</f>
        <v>1.3854787929178226E-2</v>
      </c>
      <c r="S7" s="118"/>
      <c r="T7" s="278">
        <f>(T6-S6)/S6</f>
        <v>-1.1613037633480405E-2</v>
      </c>
      <c r="Y7" s="101"/>
      <c r="Z7" s="101">
        <v>2012</v>
      </c>
      <c r="AA7" s="101">
        <v>2013</v>
      </c>
      <c r="AB7" s="101"/>
      <c r="AC7" s="101">
        <v>2012</v>
      </c>
      <c r="AD7" s="101">
        <v>2013</v>
      </c>
      <c r="AE7" s="101"/>
      <c r="AF7" s="101">
        <v>2012</v>
      </c>
      <c r="AG7" s="101">
        <v>2013</v>
      </c>
      <c r="AH7" s="101"/>
    </row>
    <row r="8" spans="1:34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12">
        <v>167736.79199999999</v>
      </c>
      <c r="Q8" s="147">
        <v>197368.76900000003</v>
      </c>
      <c r="R8" s="100"/>
      <c r="S8" s="115">
        <v>205343.6749999999</v>
      </c>
      <c r="T8" s="147">
        <v>199376.97599999991</v>
      </c>
      <c r="Y8" s="101" t="s">
        <v>56</v>
      </c>
      <c r="Z8" s="101"/>
      <c r="AA8" s="105"/>
      <c r="AB8" s="101"/>
      <c r="AC8" s="105"/>
      <c r="AD8" s="105"/>
      <c r="AE8" s="101"/>
      <c r="AF8" s="101"/>
      <c r="AG8" s="105" t="e">
        <f>#REF!-#REF!</f>
        <v>#REF!</v>
      </c>
      <c r="AH8" s="101"/>
    </row>
    <row r="9" spans="1:34" ht="27.95" customHeight="1" thickBot="1" x14ac:dyDescent="0.3">
      <c r="A9" s="113" t="s">
        <v>54</v>
      </c>
      <c r="B9" s="116"/>
      <c r="C9" s="279">
        <f t="shared" ref="C9:Q9" si="1">(C8-B8)/B8</f>
        <v>0.2704215924390953</v>
      </c>
      <c r="D9" s="279">
        <f t="shared" si="1"/>
        <v>-1.5727210912017519E-2</v>
      </c>
      <c r="E9" s="279">
        <f t="shared" si="1"/>
        <v>0.13141316724760313</v>
      </c>
      <c r="F9" s="279">
        <f t="shared" si="1"/>
        <v>-8.4685563002352207E-2</v>
      </c>
      <c r="G9" s="279">
        <f t="shared" si="1"/>
        <v>5.4407061581438577E-2</v>
      </c>
      <c r="H9" s="279">
        <f t="shared" si="1"/>
        <v>0.41712583925447455</v>
      </c>
      <c r="I9" s="279">
        <f t="shared" si="1"/>
        <v>2.250827194251357E-2</v>
      </c>
      <c r="J9" s="279">
        <f t="shared" si="1"/>
        <v>-6.7109981334913887E-2</v>
      </c>
      <c r="K9" s="279">
        <f t="shared" si="1"/>
        <v>-5.6223528896759203E-2</v>
      </c>
      <c r="L9" s="280">
        <f t="shared" si="1"/>
        <v>0.24516978481709314</v>
      </c>
      <c r="M9" s="279">
        <f t="shared" si="1"/>
        <v>0.12769947706194412</v>
      </c>
      <c r="N9" s="279">
        <f t="shared" si="1"/>
        <v>9.3592470782629861E-2</v>
      </c>
      <c r="O9" s="279">
        <f t="shared" si="1"/>
        <v>-1.7455552338089889E-2</v>
      </c>
      <c r="P9" s="288">
        <f t="shared" si="1"/>
        <v>8.9145081860037469E-3</v>
      </c>
      <c r="Q9" s="281">
        <f t="shared" si="1"/>
        <v>0.17665758744211613</v>
      </c>
      <c r="R9" s="10"/>
      <c r="S9" s="116"/>
      <c r="T9" s="281">
        <f>(T8-S8)/S8</f>
        <v>-2.9057135555794433E-2</v>
      </c>
      <c r="Y9" s="101" t="s">
        <v>57</v>
      </c>
      <c r="Z9" s="101"/>
      <c r="AA9" s="105"/>
      <c r="AB9" s="101"/>
      <c r="AC9" s="105"/>
      <c r="AD9" s="105"/>
      <c r="AE9" s="101"/>
      <c r="AF9" s="101"/>
      <c r="AG9" s="105" t="e">
        <f>#REF!-#REF!</f>
        <v>#REF!</v>
      </c>
      <c r="AH9" s="101"/>
    </row>
    <row r="10" spans="1:34" ht="27.95" customHeight="1" x14ac:dyDescent="0.25">
      <c r="A10" s="8" t="s">
        <v>58</v>
      </c>
      <c r="B10" s="19">
        <f>(B6-B8)</f>
        <v>532729.95499999938</v>
      </c>
      <c r="C10" s="154">
        <f t="shared" ref="C10:L10" si="2">(C6-C8)</f>
        <v>495602.94900000037</v>
      </c>
      <c r="D10" s="154">
        <f t="shared" si="2"/>
        <v>464912.54300000041</v>
      </c>
      <c r="E10" s="154">
        <f t="shared" si="2"/>
        <v>524886.83999999927</v>
      </c>
      <c r="F10" s="154">
        <f t="shared" si="2"/>
        <v>575003.69100000104</v>
      </c>
      <c r="G10" s="154">
        <f t="shared" si="2"/>
        <v>617133.53500000073</v>
      </c>
      <c r="H10" s="154">
        <f t="shared" si="2"/>
        <v>598394.56100000138</v>
      </c>
      <c r="I10" s="154">
        <f t="shared" si="2"/>
        <v>601130.81199999875</v>
      </c>
      <c r="J10" s="154">
        <f t="shared" si="2"/>
        <v>618778.99600000016</v>
      </c>
      <c r="K10" s="154">
        <f t="shared" si="2"/>
        <v>613783.08899999992</v>
      </c>
      <c r="L10" s="282">
        <f t="shared" si="2"/>
        <v>640835.07399999513</v>
      </c>
      <c r="M10" s="154">
        <f>(M6-M8)</f>
        <v>645614.48600000003</v>
      </c>
      <c r="N10" s="154">
        <f>(N6-N8)</f>
        <v>650193.99999999988</v>
      </c>
      <c r="O10" s="154">
        <f>(O6-O8)</f>
        <v>689934.96300000162</v>
      </c>
      <c r="P10" s="282">
        <f>(P6-P8)</f>
        <v>758215.88700000022</v>
      </c>
      <c r="Q10" s="140">
        <f>(Q6-Q8)</f>
        <v>741412.78799999971</v>
      </c>
      <c r="S10" s="117">
        <f>S6-S8</f>
        <v>733619.61299999838</v>
      </c>
      <c r="T10" s="140">
        <f>T6-T8</f>
        <v>728682.09599999792</v>
      </c>
      <c r="Y10" s="101" t="s">
        <v>59</v>
      </c>
      <c r="Z10" s="101"/>
      <c r="AA10" s="105"/>
      <c r="AB10" s="101"/>
      <c r="AC10" s="105"/>
      <c r="AD10" s="105"/>
      <c r="AE10" s="101"/>
      <c r="AF10" s="101"/>
      <c r="AG10" s="105" t="e">
        <f>#REF!-#REF!</f>
        <v>#REF!</v>
      </c>
      <c r="AH10" s="101"/>
    </row>
    <row r="11" spans="1:34" ht="27.95" customHeight="1" thickBot="1" x14ac:dyDescent="0.3">
      <c r="A11" s="113" t="s">
        <v>54</v>
      </c>
      <c r="B11" s="116"/>
      <c r="C11" s="279">
        <f t="shared" ref="C11:Q11" si="3">(C10-B10)/B10</f>
        <v>-6.9691981183973503E-2</v>
      </c>
      <c r="D11" s="279">
        <f t="shared" si="3"/>
        <v>-6.1925390197789032E-2</v>
      </c>
      <c r="E11" s="279">
        <f t="shared" si="3"/>
        <v>0.12900124529442691</v>
      </c>
      <c r="F11" s="279">
        <f t="shared" si="3"/>
        <v>9.5481248872617649E-2</v>
      </c>
      <c r="G11" s="279">
        <f t="shared" si="3"/>
        <v>7.3268823590907375E-2</v>
      </c>
      <c r="H11" s="279">
        <f t="shared" si="3"/>
        <v>-3.0364536906909986E-2</v>
      </c>
      <c r="I11" s="279">
        <f t="shared" si="3"/>
        <v>4.5726535271722896E-3</v>
      </c>
      <c r="J11" s="279">
        <f t="shared" si="3"/>
        <v>2.9358308786875894E-2</v>
      </c>
      <c r="K11" s="279">
        <f t="shared" si="3"/>
        <v>-8.0738147744113774E-3</v>
      </c>
      <c r="L11" s="280">
        <f t="shared" si="3"/>
        <v>4.4074177807781237E-2</v>
      </c>
      <c r="M11" s="279">
        <f t="shared" si="3"/>
        <v>7.4580998979543013E-3</v>
      </c>
      <c r="N11" s="279">
        <f t="shared" si="3"/>
        <v>7.093264013285863E-3</v>
      </c>
      <c r="O11" s="279">
        <f t="shared" si="3"/>
        <v>6.1121700600131258E-2</v>
      </c>
      <c r="P11" s="288">
        <f t="shared" si="3"/>
        <v>9.8967189172580669E-2</v>
      </c>
      <c r="Q11" s="281">
        <f t="shared" si="3"/>
        <v>-2.2161364972824036E-2</v>
      </c>
      <c r="R11" s="10"/>
      <c r="S11" s="116"/>
      <c r="T11" s="281">
        <f>(T10-S10)/S10</f>
        <v>-6.7303503239361587E-3</v>
      </c>
      <c r="Y11" s="101" t="s">
        <v>60</v>
      </c>
      <c r="Z11" s="101"/>
      <c r="AA11" s="105"/>
      <c r="AB11" s="101"/>
      <c r="AC11" s="105"/>
      <c r="AD11" s="105"/>
      <c r="AE11" s="101"/>
      <c r="AF11" s="101"/>
      <c r="AG11" s="105" t="e">
        <f>#REF!-#REF!</f>
        <v>#REF!</v>
      </c>
      <c r="AH11" s="101"/>
    </row>
    <row r="12" spans="1:34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T12" si="4">(C6/C8)</f>
        <v>7.1670824030294336</v>
      </c>
      <c r="D12" s="284">
        <f t="shared" si="4"/>
        <v>6.8776220200097287</v>
      </c>
      <c r="E12" s="284">
        <f t="shared" si="4"/>
        <v>6.8650922333739404</v>
      </c>
      <c r="F12" s="103">
        <f t="shared" si="4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103">
        <f t="shared" si="4"/>
        <v>4.5726428534991337</v>
      </c>
      <c r="T12" s="285">
        <f t="shared" si="4"/>
        <v>4.6547956068909295</v>
      </c>
      <c r="Y12" s="101" t="s">
        <v>62</v>
      </c>
      <c r="Z12" s="101"/>
      <c r="AA12" s="105"/>
      <c r="AB12" s="101"/>
      <c r="AC12" s="105"/>
      <c r="AD12" s="105"/>
      <c r="AE12" s="101"/>
      <c r="AF12" s="101"/>
      <c r="AG12" s="105" t="e">
        <f>#REF!-#REF!</f>
        <v>#REF!</v>
      </c>
      <c r="AH12" s="101"/>
    </row>
    <row r="13" spans="1:34" ht="30" customHeight="1" thickBot="1" x14ac:dyDescent="0.3">
      <c r="Y13" s="101" t="s">
        <v>63</v>
      </c>
      <c r="Z13" s="101"/>
      <c r="AA13" s="105"/>
      <c r="AB13" s="101"/>
      <c r="AC13" s="105"/>
      <c r="AD13" s="105"/>
      <c r="AE13" s="101"/>
      <c r="AF13" s="101"/>
      <c r="AG13" s="105" t="e">
        <f>#REF!-#REF!</f>
        <v>#REF!</v>
      </c>
      <c r="AH13" s="101"/>
    </row>
    <row r="14" spans="1:34" ht="22.5" customHeight="1" x14ac:dyDescent="0.25">
      <c r="A14" s="310" t="s">
        <v>2</v>
      </c>
      <c r="B14" s="312">
        <v>2007</v>
      </c>
      <c r="C14" s="314">
        <v>2008</v>
      </c>
      <c r="D14" s="314">
        <v>2009</v>
      </c>
      <c r="E14" s="314">
        <v>2010</v>
      </c>
      <c r="F14" s="314">
        <v>2011</v>
      </c>
      <c r="G14" s="314">
        <v>2012</v>
      </c>
      <c r="H14" s="314">
        <v>2013</v>
      </c>
      <c r="I14" s="314">
        <v>2014</v>
      </c>
      <c r="J14" s="314">
        <v>2015</v>
      </c>
      <c r="K14" s="316">
        <v>2016</v>
      </c>
      <c r="L14" s="318">
        <v>2017</v>
      </c>
      <c r="M14" s="314">
        <v>2018</v>
      </c>
      <c r="N14" s="314">
        <v>2019</v>
      </c>
      <c r="O14" s="320">
        <v>2020</v>
      </c>
      <c r="P14" s="314">
        <v>2021</v>
      </c>
      <c r="Q14" s="306">
        <v>2022</v>
      </c>
      <c r="R14" s="128" t="s">
        <v>49</v>
      </c>
      <c r="S14" s="308" t="str">
        <f>S3</f>
        <v>jan-dez</v>
      </c>
      <c r="T14" s="309"/>
      <c r="Y14" s="101" t="s">
        <v>64</v>
      </c>
      <c r="Z14" s="101"/>
      <c r="AA14" s="105"/>
      <c r="AB14" s="101"/>
      <c r="AC14" s="105"/>
      <c r="AD14" s="105"/>
      <c r="AE14" s="101"/>
      <c r="AF14" s="101"/>
      <c r="AG14" s="105" t="e">
        <f>#REF!-#REF!</f>
        <v>#REF!</v>
      </c>
      <c r="AH14" s="101"/>
    </row>
    <row r="15" spans="1:34" ht="31.5" customHeight="1" thickBot="1" x14ac:dyDescent="0.3">
      <c r="A15" s="311"/>
      <c r="B15" s="313"/>
      <c r="C15" s="315"/>
      <c r="D15" s="315"/>
      <c r="E15" s="315"/>
      <c r="F15" s="315"/>
      <c r="G15" s="315"/>
      <c r="H15" s="315"/>
      <c r="I15" s="315"/>
      <c r="J15" s="315"/>
      <c r="K15" s="317"/>
      <c r="L15" s="319"/>
      <c r="M15" s="315"/>
      <c r="N15" s="315"/>
      <c r="O15" s="321"/>
      <c r="P15" s="315"/>
      <c r="Q15" s="307"/>
      <c r="R15" s="129" t="str">
        <f>R4</f>
        <v>2007/2022</v>
      </c>
      <c r="S15" s="127">
        <f>S4</f>
        <v>2022</v>
      </c>
      <c r="T15" s="264">
        <f>T4</f>
        <v>2023</v>
      </c>
      <c r="Y15" s="101" t="s">
        <v>65</v>
      </c>
      <c r="Z15" s="101"/>
      <c r="AA15" s="105"/>
      <c r="AB15" s="101"/>
      <c r="AC15" s="105"/>
      <c r="AD15" s="105"/>
      <c r="AE15" s="101"/>
      <c r="AF15" s="101"/>
      <c r="AG15" s="105" t="e">
        <f>#REF!-#REF!</f>
        <v>#REF!</v>
      </c>
      <c r="AH15" s="101"/>
    </row>
    <row r="16" spans="1:34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Q16" s="297"/>
      <c r="R16" s="286"/>
      <c r="Y16" s="101" t="s">
        <v>66</v>
      </c>
      <c r="AA16" s="105"/>
      <c r="AC16" s="105"/>
      <c r="AD16" s="105"/>
      <c r="AG16" s="105" t="e">
        <f>#REF!-#REF!</f>
        <v>#REF!</v>
      </c>
    </row>
    <row r="17" spans="1:34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427968.65799999994</v>
      </c>
      <c r="Q17" s="147">
        <v>417555.74200000014</v>
      </c>
      <c r="R17" s="100"/>
      <c r="S17" s="115">
        <v>418166.48999999854</v>
      </c>
      <c r="T17" s="147">
        <v>407934.38399999804</v>
      </c>
      <c r="Y17" s="101" t="s">
        <v>67</v>
      </c>
      <c r="Z17" s="101"/>
      <c r="AA17" s="105"/>
      <c r="AB17" s="101"/>
      <c r="AC17" s="105"/>
      <c r="AD17" s="105"/>
      <c r="AE17" s="101"/>
      <c r="AF17" s="101"/>
      <c r="AG17" s="105" t="e">
        <f>#REF!-#REF!</f>
        <v>#REF!</v>
      </c>
      <c r="AH17" s="101"/>
    </row>
    <row r="18" spans="1:34" ht="27.75" customHeight="1" thickBot="1" x14ac:dyDescent="0.3">
      <c r="A18" s="114" t="s">
        <v>54</v>
      </c>
      <c r="B18" s="275"/>
      <c r="C18" s="276">
        <f t="shared" ref="C18:Q18" si="5">(C17-B17)/B17</f>
        <v>-5.4332489679479568E-2</v>
      </c>
      <c r="D18" s="276">
        <f t="shared" si="5"/>
        <v>-7.2127077537654183E-2</v>
      </c>
      <c r="E18" s="276">
        <f t="shared" si="5"/>
        <v>0.12182444539758823</v>
      </c>
      <c r="F18" s="276">
        <f t="shared" si="5"/>
        <v>1.2510259696368252E-2</v>
      </c>
      <c r="G18" s="276">
        <f t="shared" si="5"/>
        <v>3.8557547808706294E-2</v>
      </c>
      <c r="H18" s="276">
        <f t="shared" si="5"/>
        <v>3.7801022123911316E-3</v>
      </c>
      <c r="I18" s="276">
        <f t="shared" si="5"/>
        <v>-1.5821591729182263E-3</v>
      </c>
      <c r="J18" s="276">
        <f t="shared" si="5"/>
        <v>3.6697642720653331E-2</v>
      </c>
      <c r="K18" s="287">
        <f t="shared" si="5"/>
        <v>2.2227281971553901E-2</v>
      </c>
      <c r="L18" s="277">
        <f t="shared" si="5"/>
        <v>2.5737437820711511E-2</v>
      </c>
      <c r="M18" s="276">
        <f t="shared" si="5"/>
        <v>2.6759932780496109E-2</v>
      </c>
      <c r="N18" s="276">
        <f t="shared" si="5"/>
        <v>1.6024959109884815E-3</v>
      </c>
      <c r="O18" s="276">
        <f t="shared" si="5"/>
        <v>-0.13403340389423476</v>
      </c>
      <c r="P18" s="276">
        <f t="shared" si="5"/>
        <v>8.6341308222622926E-2</v>
      </c>
      <c r="Q18" s="278">
        <f t="shared" si="5"/>
        <v>-2.4331024726581253E-2</v>
      </c>
      <c r="S18" s="118"/>
      <c r="T18" s="278">
        <f>(T17-S17)/S17</f>
        <v>-2.4468976459592756E-2</v>
      </c>
      <c r="Y18" s="101" t="s">
        <v>68</v>
      </c>
      <c r="Z18" s="101"/>
      <c r="AA18" s="105"/>
      <c r="AB18" s="101"/>
      <c r="AC18" s="105"/>
      <c r="AD18" s="105"/>
      <c r="AE18" s="101"/>
      <c r="AF18" s="101"/>
      <c r="AG18" s="105" t="e">
        <f>#REF!-#REF!</f>
        <v>#REF!</v>
      </c>
      <c r="AH18" s="101"/>
    </row>
    <row r="19" spans="1:34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147">
        <v>194581.12000000002</v>
      </c>
      <c r="R19" s="100"/>
      <c r="S19" s="115">
        <v>202578.51500000004</v>
      </c>
      <c r="T19" s="147">
        <v>196685.94599999979</v>
      </c>
      <c r="Y19" s="101" t="s">
        <v>69</v>
      </c>
      <c r="Z19" s="101"/>
      <c r="AA19" s="105"/>
      <c r="AB19" s="101"/>
      <c r="AC19" s="105"/>
      <c r="AD19" s="105"/>
      <c r="AE19" s="101"/>
      <c r="AF19" s="101"/>
      <c r="AG19" s="105" t="e">
        <f>#REF!-#REF!</f>
        <v>#REF!</v>
      </c>
      <c r="AH19" s="101"/>
    </row>
    <row r="20" spans="1:34" ht="27.75" customHeight="1" thickBot="1" x14ac:dyDescent="0.3">
      <c r="A20" s="113" t="s">
        <v>54</v>
      </c>
      <c r="B20" s="116"/>
      <c r="C20" s="279">
        <f t="shared" ref="C20:Q20" si="6">(C19-B19)/B19</f>
        <v>0.27026566048919176</v>
      </c>
      <c r="D20" s="279">
        <f t="shared" si="6"/>
        <v>-2.4010145087149853E-2</v>
      </c>
      <c r="E20" s="279">
        <f t="shared" si="6"/>
        <v>0.14006023199087436</v>
      </c>
      <c r="F20" s="279">
        <f t="shared" si="6"/>
        <v>-8.8603238264779852E-2</v>
      </c>
      <c r="G20" s="279">
        <f t="shared" si="6"/>
        <v>5.702380925842114E-2</v>
      </c>
      <c r="H20" s="279">
        <f t="shared" si="6"/>
        <v>0.42203841205856046</v>
      </c>
      <c r="I20" s="279">
        <f t="shared" si="6"/>
        <v>2.2864466924753087E-2</v>
      </c>
      <c r="J20" s="279">
        <f t="shared" si="6"/>
        <v>-6.9050989193828793E-2</v>
      </c>
      <c r="K20" s="288">
        <f t="shared" si="6"/>
        <v>-5.6265682741884385E-2</v>
      </c>
      <c r="L20" s="280">
        <f t="shared" si="6"/>
        <v>0.24855590020796675</v>
      </c>
      <c r="M20" s="279">
        <f t="shared" si="6"/>
        <v>0.12649303974249151</v>
      </c>
      <c r="N20" s="279">
        <f t="shared" si="6"/>
        <v>9.3478917261994809E-2</v>
      </c>
      <c r="O20" s="279">
        <f t="shared" si="6"/>
        <v>-2.0256048630349952E-2</v>
      </c>
      <c r="P20" s="279">
        <f t="shared" si="6"/>
        <v>6.002496321448187E-3</v>
      </c>
      <c r="Q20" s="281">
        <f t="shared" si="6"/>
        <v>0.17690350389761311</v>
      </c>
      <c r="R20" s="10"/>
      <c r="S20" s="116"/>
      <c r="T20" s="281">
        <f>(T19-S19)/S19</f>
        <v>-2.9087827995976027E-2</v>
      </c>
    </row>
    <row r="21" spans="1:34" ht="27.75" customHeight="1" x14ac:dyDescent="0.25">
      <c r="A21" s="8" t="s">
        <v>58</v>
      </c>
      <c r="B21" s="19">
        <f>B17-B19</f>
        <v>329612.93099999957</v>
      </c>
      <c r="C21" s="154">
        <f t="shared" ref="C21:P21" si="7">C17-C19</f>
        <v>291358.0850000002</v>
      </c>
      <c r="D21" s="154">
        <f t="shared" si="7"/>
        <v>266512.13100000017</v>
      </c>
      <c r="E21" s="154">
        <f t="shared" si="7"/>
        <v>297562.72299999994</v>
      </c>
      <c r="F21" s="154">
        <f t="shared" si="7"/>
        <v>310243.35200000007</v>
      </c>
      <c r="G21" s="154">
        <f t="shared" si="7"/>
        <v>320714.53100000008</v>
      </c>
      <c r="H21" s="154">
        <f t="shared" si="7"/>
        <v>286229.11899999983</v>
      </c>
      <c r="I21" s="154">
        <f t="shared" si="7"/>
        <v>282809.19800000009</v>
      </c>
      <c r="J21" s="154">
        <f t="shared" si="7"/>
        <v>306315.68399999978</v>
      </c>
      <c r="K21" s="119">
        <f t="shared" si="7"/>
        <v>322195.815</v>
      </c>
      <c r="L21" s="282">
        <f t="shared" si="7"/>
        <v>306185.72599999886</v>
      </c>
      <c r="M21" s="154">
        <f t="shared" si="7"/>
        <v>300797.70799999998</v>
      </c>
      <c r="N21" s="154">
        <f t="shared" si="7"/>
        <v>287185.48899999983</v>
      </c>
      <c r="O21" s="154">
        <f t="shared" si="7"/>
        <v>229607.51899999898</v>
      </c>
      <c r="P21" s="154">
        <f t="shared" si="7"/>
        <v>262635.54499999993</v>
      </c>
      <c r="Q21" s="140">
        <f t="shared" ref="Q21" si="8">Q17-Q19</f>
        <v>222974.62200000012</v>
      </c>
      <c r="S21" s="117">
        <f>S17-S19</f>
        <v>215587.97499999849</v>
      </c>
      <c r="T21" s="140">
        <f>T17-T19</f>
        <v>211248.43799999825</v>
      </c>
    </row>
    <row r="22" spans="1:34" ht="27.75" customHeight="1" thickBot="1" x14ac:dyDescent="0.3">
      <c r="A22" s="113" t="s">
        <v>54</v>
      </c>
      <c r="B22" s="116"/>
      <c r="C22" s="279">
        <f t="shared" ref="C22:Q22" si="9">(C21-B21)/B21</f>
        <v>-0.11605990664243518</v>
      </c>
      <c r="D22" s="279">
        <f t="shared" si="9"/>
        <v>-8.5276349890891168E-2</v>
      </c>
      <c r="E22" s="279">
        <f t="shared" si="9"/>
        <v>0.1165072369632576</v>
      </c>
      <c r="F22" s="279">
        <f t="shared" si="9"/>
        <v>4.261497835533698E-2</v>
      </c>
      <c r="G22" s="279">
        <f t="shared" si="9"/>
        <v>3.3751501627664215E-2</v>
      </c>
      <c r="H22" s="279">
        <f t="shared" si="9"/>
        <v>-0.10752681486702027</v>
      </c>
      <c r="I22" s="279">
        <f t="shared" si="9"/>
        <v>-1.1948193852351347E-2</v>
      </c>
      <c r="J22" s="279">
        <f t="shared" si="9"/>
        <v>8.3117827023432511E-2</v>
      </c>
      <c r="K22" s="288">
        <f t="shared" si="9"/>
        <v>5.1842369912734339E-2</v>
      </c>
      <c r="L22" s="280">
        <f t="shared" si="9"/>
        <v>-4.9690555415814887E-2</v>
      </c>
      <c r="M22" s="279">
        <f t="shared" si="9"/>
        <v>-1.7597221367526766E-2</v>
      </c>
      <c r="N22" s="279">
        <f t="shared" si="9"/>
        <v>-4.5253732451977856E-2</v>
      </c>
      <c r="O22" s="279">
        <f t="shared" si="9"/>
        <v>-0.20049052687338559</v>
      </c>
      <c r="P22" s="279">
        <f t="shared" si="9"/>
        <v>0.14384557676441376</v>
      </c>
      <c r="Q22" s="281">
        <f t="shared" si="9"/>
        <v>-0.15101125401742485</v>
      </c>
      <c r="R22" s="10"/>
      <c r="S22" s="116"/>
      <c r="T22" s="281">
        <f>(T21-S21)/S21</f>
        <v>-2.0128845312454343E-2</v>
      </c>
    </row>
    <row r="23" spans="1:34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4"/>
      <c r="S23" s="103">
        <f>(S17/S19)</f>
        <v>2.0642193472491317</v>
      </c>
      <c r="T23" s="285">
        <f>(T17/T19)</f>
        <v>2.0740393113801758</v>
      </c>
    </row>
    <row r="24" spans="1:34" ht="30" customHeight="1" thickBot="1" x14ac:dyDescent="0.3"/>
    <row r="25" spans="1:34" ht="22.5" customHeight="1" x14ac:dyDescent="0.25">
      <c r="A25" s="310" t="s">
        <v>15</v>
      </c>
      <c r="B25" s="312">
        <v>2007</v>
      </c>
      <c r="C25" s="314">
        <v>2008</v>
      </c>
      <c r="D25" s="314">
        <v>2009</v>
      </c>
      <c r="E25" s="314">
        <v>2010</v>
      </c>
      <c r="F25" s="314">
        <v>2011</v>
      </c>
      <c r="G25" s="314">
        <v>2012</v>
      </c>
      <c r="H25" s="314">
        <v>2013</v>
      </c>
      <c r="I25" s="314">
        <v>2014</v>
      </c>
      <c r="J25" s="314">
        <v>2015</v>
      </c>
      <c r="K25" s="316">
        <v>2016</v>
      </c>
      <c r="L25" s="318">
        <v>2017</v>
      </c>
      <c r="M25" s="314">
        <v>2018</v>
      </c>
      <c r="N25" s="314">
        <v>2019</v>
      </c>
      <c r="O25" s="320">
        <v>2020</v>
      </c>
      <c r="P25" s="314">
        <v>2021</v>
      </c>
      <c r="Q25" s="306">
        <v>2022</v>
      </c>
      <c r="R25" s="128" t="s">
        <v>49</v>
      </c>
      <c r="S25" s="308" t="str">
        <f>S14</f>
        <v>jan-dez</v>
      </c>
      <c r="T25" s="309"/>
    </row>
    <row r="26" spans="1:34" ht="31.5" customHeight="1" thickBot="1" x14ac:dyDescent="0.3">
      <c r="A26" s="311"/>
      <c r="B26" s="313"/>
      <c r="C26" s="315"/>
      <c r="D26" s="315"/>
      <c r="E26" s="315"/>
      <c r="F26" s="315"/>
      <c r="G26" s="315"/>
      <c r="H26" s="315"/>
      <c r="I26" s="315"/>
      <c r="J26" s="315"/>
      <c r="K26" s="317"/>
      <c r="L26" s="319"/>
      <c r="M26" s="315"/>
      <c r="N26" s="315"/>
      <c r="O26" s="321"/>
      <c r="P26" s="315"/>
      <c r="Q26" s="307"/>
      <c r="R26" s="129" t="str">
        <f>R4</f>
        <v>2007/2022</v>
      </c>
      <c r="S26" s="127">
        <f>S4</f>
        <v>2022</v>
      </c>
      <c r="T26" s="264">
        <f>T4</f>
        <v>2023</v>
      </c>
    </row>
    <row r="27" spans="1:34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Q27" s="297"/>
      <c r="R27" s="286"/>
    </row>
    <row r="28" spans="1:34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12">
        <v>497984.02100000018</v>
      </c>
      <c r="Q28" s="147">
        <v>521225.81500000018</v>
      </c>
      <c r="R28" s="100"/>
      <c r="S28" s="115">
        <v>520796.79800000024</v>
      </c>
      <c r="T28" s="147">
        <v>520124.68799999962</v>
      </c>
    </row>
    <row r="29" spans="1:34" ht="27.75" customHeight="1" thickBot="1" x14ac:dyDescent="0.3">
      <c r="A29" s="114" t="s">
        <v>54</v>
      </c>
      <c r="B29" s="275"/>
      <c r="C29" s="276">
        <f t="shared" ref="C29:Q29" si="10">(C28-B28)/B28</f>
        <v>6.3491251811589565E-3</v>
      </c>
      <c r="D29" s="276">
        <f t="shared" si="10"/>
        <v>-2.5351041341628616E-2</v>
      </c>
      <c r="E29" s="276">
        <f t="shared" si="10"/>
        <v>0.14232124040801208</v>
      </c>
      <c r="F29" s="276">
        <f t="shared" si="10"/>
        <v>0.16522017339726491</v>
      </c>
      <c r="G29" s="276">
        <f t="shared" si="10"/>
        <v>0.11849348127885141</v>
      </c>
      <c r="H29" s="276">
        <f t="shared" si="10"/>
        <v>5.296421056115299E-2</v>
      </c>
      <c r="I29" s="276">
        <f t="shared" si="10"/>
        <v>1.9591998746035993E-2</v>
      </c>
      <c r="J29" s="276">
        <f t="shared" si="10"/>
        <v>-1.7803184510057374E-2</v>
      </c>
      <c r="K29" s="287">
        <f t="shared" si="10"/>
        <v>-6.6755691727534677E-2</v>
      </c>
      <c r="L29" s="277">
        <f t="shared" si="10"/>
        <v>0.14679340175955716</v>
      </c>
      <c r="M29" s="276">
        <f t="shared" si="10"/>
        <v>3.1169571012153018E-2</v>
      </c>
      <c r="N29" s="276">
        <f t="shared" si="10"/>
        <v>5.2964042161944717E-2</v>
      </c>
      <c r="O29" s="276">
        <f t="shared" si="10"/>
        <v>0.26823197519276548</v>
      </c>
      <c r="P29" s="287">
        <f t="shared" si="10"/>
        <v>7.7338249378292354E-2</v>
      </c>
      <c r="Q29" s="278">
        <f t="shared" si="10"/>
        <v>4.6671766602727975E-2</v>
      </c>
      <c r="S29" s="118"/>
      <c r="T29" s="278">
        <f>(T28-S28)/S28</f>
        <v>-1.2905417287159013E-3</v>
      </c>
    </row>
    <row r="30" spans="1:34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12">
        <v>2403.679000000001</v>
      </c>
      <c r="Q30" s="147">
        <v>2787.6490000000008</v>
      </c>
      <c r="R30" s="100"/>
      <c r="S30" s="115">
        <v>2765.16</v>
      </c>
      <c r="T30" s="147">
        <v>2691.03</v>
      </c>
    </row>
    <row r="31" spans="1:34" ht="27.75" customHeight="1" thickBot="1" x14ac:dyDescent="0.3">
      <c r="A31" s="113" t="s">
        <v>54</v>
      </c>
      <c r="B31" s="116"/>
      <c r="C31" s="279">
        <f t="shared" ref="C31:Q31" si="11">(C30-B30)/B30</f>
        <v>0.28740195099069604</v>
      </c>
      <c r="D31" s="279">
        <f t="shared" si="11"/>
        <v>0.87424480625071677</v>
      </c>
      <c r="E31" s="279">
        <f t="shared" si="11"/>
        <v>-0.35240240164564085</v>
      </c>
      <c r="F31" s="279">
        <f t="shared" si="11"/>
        <v>0.30120319844880566</v>
      </c>
      <c r="G31" s="279">
        <f t="shared" si="11"/>
        <v>-0.12612648022085726</v>
      </c>
      <c r="H31" s="279">
        <f t="shared" si="11"/>
        <v>7.1660651760911652E-3</v>
      </c>
      <c r="I31" s="279">
        <f t="shared" si="11"/>
        <v>-1.9460888913914301E-2</v>
      </c>
      <c r="J31" s="279">
        <f t="shared" si="11"/>
        <v>0.17146393140729888</v>
      </c>
      <c r="K31" s="288">
        <f t="shared" si="11"/>
        <v>-5.2106064729437615E-2</v>
      </c>
      <c r="L31" s="280">
        <f t="shared" si="11"/>
        <v>-8.4124648923364909E-2</v>
      </c>
      <c r="M31" s="279">
        <f t="shared" si="11"/>
        <v>0.28764018691588777</v>
      </c>
      <c r="N31" s="279">
        <f t="shared" si="11"/>
        <v>0.10676256403742751</v>
      </c>
      <c r="O31" s="279">
        <f t="shared" si="11"/>
        <v>0.30345145589616501</v>
      </c>
      <c r="P31" s="288">
        <f t="shared" si="11"/>
        <v>0.25973041103931305</v>
      </c>
      <c r="Q31" s="281">
        <f t="shared" si="11"/>
        <v>0.15974262786337096</v>
      </c>
      <c r="R31" s="10"/>
      <c r="S31" s="116"/>
      <c r="T31" s="281">
        <f>(T30-S30)/S30</f>
        <v>-2.6808575272316847E-2</v>
      </c>
    </row>
    <row r="32" spans="1:34" ht="27.75" customHeight="1" x14ac:dyDescent="0.25">
      <c r="A32" s="8" t="s">
        <v>58</v>
      </c>
      <c r="B32" s="19">
        <f>(B28-B30)</f>
        <v>203117.0239999998</v>
      </c>
      <c r="C32" s="154">
        <f t="shared" ref="C32:P32" si="12">(C28-C30)</f>
        <v>204244.86400000018</v>
      </c>
      <c r="D32" s="154">
        <f t="shared" si="12"/>
        <v>198400.41200000027</v>
      </c>
      <c r="E32" s="154">
        <f t="shared" si="12"/>
        <v>227324.11700000009</v>
      </c>
      <c r="F32" s="154">
        <f t="shared" si="12"/>
        <v>264760.33899999998</v>
      </c>
      <c r="G32" s="154">
        <f t="shared" si="12"/>
        <v>296419.00400000002</v>
      </c>
      <c r="H32" s="154">
        <f t="shared" si="12"/>
        <v>312165.44199999998</v>
      </c>
      <c r="I32" s="154">
        <f t="shared" si="12"/>
        <v>318321.61400000006</v>
      </c>
      <c r="J32" s="154">
        <f t="shared" si="12"/>
        <v>312463.31199999998</v>
      </c>
      <c r="K32" s="119">
        <f t="shared" si="12"/>
        <v>291587.27400000009</v>
      </c>
      <c r="L32" s="282">
        <f t="shared" si="12"/>
        <v>334649.34799999959</v>
      </c>
      <c r="M32" s="154">
        <f t="shared" si="12"/>
        <v>344816.77799999999</v>
      </c>
      <c r="N32" s="154">
        <f t="shared" si="12"/>
        <v>363008.511</v>
      </c>
      <c r="O32" s="154">
        <f t="shared" si="12"/>
        <v>460327.44400000002</v>
      </c>
      <c r="P32" s="274">
        <f t="shared" si="12"/>
        <v>495580.34200000018</v>
      </c>
      <c r="Q32" s="140">
        <f t="shared" ref="Q32" si="13">(Q28-Q30)</f>
        <v>518438.1660000002</v>
      </c>
      <c r="S32" s="117">
        <f>S28-S30</f>
        <v>518031.63800000027</v>
      </c>
      <c r="T32" s="140">
        <f>T28-T30</f>
        <v>517433.65799999959</v>
      </c>
    </row>
    <row r="33" spans="1:20" ht="27.75" customHeight="1" thickBot="1" x14ac:dyDescent="0.3">
      <c r="A33" s="113" t="s">
        <v>54</v>
      </c>
      <c r="B33" s="116"/>
      <c r="C33" s="279">
        <f t="shared" ref="C33:Q33" si="14">(C32-B32)/B32</f>
        <v>5.5526611102788507E-3</v>
      </c>
      <c r="D33" s="279">
        <f t="shared" si="14"/>
        <v>-2.8614927619427914E-2</v>
      </c>
      <c r="E33" s="279">
        <f t="shared" si="14"/>
        <v>0.14578450068944299</v>
      </c>
      <c r="F33" s="279">
        <f t="shared" si="14"/>
        <v>0.16468213973091064</v>
      </c>
      <c r="G33" s="279">
        <f t="shared" si="14"/>
        <v>0.11957480157177182</v>
      </c>
      <c r="H33" s="279">
        <f t="shared" si="14"/>
        <v>5.3122228290059179E-2</v>
      </c>
      <c r="I33" s="279">
        <f t="shared" si="14"/>
        <v>1.972086327223908E-2</v>
      </c>
      <c r="J33" s="279">
        <f t="shared" si="14"/>
        <v>-1.840372045864307E-2</v>
      </c>
      <c r="K33" s="288">
        <f t="shared" si="14"/>
        <v>-6.6811165337708145E-2</v>
      </c>
      <c r="L33" s="280">
        <f t="shared" si="14"/>
        <v>0.14768159600819714</v>
      </c>
      <c r="M33" s="279">
        <f t="shared" si="14"/>
        <v>3.038233918806384E-2</v>
      </c>
      <c r="N33" s="279">
        <f t="shared" si="14"/>
        <v>5.2757679326149283E-2</v>
      </c>
      <c r="O33" s="279">
        <f t="shared" si="14"/>
        <v>0.26808994844751732</v>
      </c>
      <c r="P33" s="280">
        <f t="shared" si="14"/>
        <v>7.6582220894047232E-2</v>
      </c>
      <c r="Q33" s="281">
        <f t="shared" si="14"/>
        <v>4.6123346837675848E-2</v>
      </c>
      <c r="R33" s="10"/>
      <c r="S33" s="116"/>
      <c r="T33" s="281">
        <f>(T32-S32)/S32</f>
        <v>-1.1543310410718189E-3</v>
      </c>
    </row>
    <row r="34" spans="1:20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4"/>
      <c r="S34" s="103">
        <f>(S28/S30)</f>
        <v>188.34237367819594</v>
      </c>
      <c r="T34" s="285">
        <f>(T28/T30)</f>
        <v>193.28089541922594</v>
      </c>
    </row>
    <row r="36" spans="1:20" x14ac:dyDescent="0.25">
      <c r="A36" s="3" t="s">
        <v>70</v>
      </c>
    </row>
  </sheetData>
  <mergeCells count="54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P14:P15"/>
    <mergeCell ref="F14:F15"/>
    <mergeCell ref="P25:P26"/>
    <mergeCell ref="S3:T3"/>
    <mergeCell ref="A14:A15"/>
    <mergeCell ref="B14:B15"/>
    <mergeCell ref="C14:C15"/>
    <mergeCell ref="D14:D15"/>
    <mergeCell ref="E14:E15"/>
    <mergeCell ref="S14:T14"/>
    <mergeCell ref="G14:G15"/>
    <mergeCell ref="H14:H15"/>
    <mergeCell ref="I14:I15"/>
    <mergeCell ref="J14:J15"/>
    <mergeCell ref="K14:K15"/>
    <mergeCell ref="L14:L15"/>
    <mergeCell ref="M25:M26"/>
    <mergeCell ref="N25:N26"/>
    <mergeCell ref="O25:O26"/>
    <mergeCell ref="M14:M15"/>
    <mergeCell ref="N14:N15"/>
    <mergeCell ref="O14:O15"/>
    <mergeCell ref="Q3:Q4"/>
    <mergeCell ref="Q14:Q15"/>
    <mergeCell ref="Q25:Q26"/>
    <mergeCell ref="S25:T25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</mergeCells>
  <conditionalFormatting sqref="B12:Q12">
    <cfRule type="cellIs" dxfId="15" priority="85" operator="lessThan">
      <formula>0</formula>
    </cfRule>
    <cfRule type="cellIs" dxfId="14" priority="84" operator="greaterThan">
      <formula>0</formula>
    </cfRule>
  </conditionalFormatting>
  <conditionalFormatting sqref="B23:Q23">
    <cfRule type="cellIs" dxfId="13" priority="81" operator="lessThan">
      <formula>0</formula>
    </cfRule>
    <cfRule type="cellIs" dxfId="12" priority="80" operator="greaterThan">
      <formula>0</formula>
    </cfRule>
  </conditionalFormatting>
  <conditionalFormatting sqref="B34:Q34">
    <cfRule type="cellIs" dxfId="11" priority="77" operator="lessThan">
      <formula>0</formula>
    </cfRule>
    <cfRule type="cellIs" dxfId="10" priority="76" operator="greaterThan">
      <formula>0</formula>
    </cfRule>
  </conditionalFormatting>
  <conditionalFormatting sqref="S12:T12">
    <cfRule type="cellIs" dxfId="9" priority="18" operator="greaterThan">
      <formula>0</formula>
    </cfRule>
    <cfRule type="cellIs" dxfId="8" priority="19" operator="lessThan">
      <formula>0</formula>
    </cfRule>
  </conditionalFormatting>
  <conditionalFormatting sqref="S23:T23">
    <cfRule type="cellIs" dxfId="7" priority="16" operator="greaterThan">
      <formula>0</formula>
    </cfRule>
    <cfRule type="cellIs" dxfId="6" priority="17" operator="lessThan">
      <formula>0</formula>
    </cfRule>
  </conditionalFormatting>
  <conditionalFormatting sqref="S34:T34">
    <cfRule type="cellIs" dxfId="5" priority="78" operator="greaterThan">
      <formula>0</formula>
    </cfRule>
    <cfRule type="cellIs" dxfId="4" priority="79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5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3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2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1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69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68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67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65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64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3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2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1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44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3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2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1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0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39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38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37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36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2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1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0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35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34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3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29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28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27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47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N7:Q7</xm:sqref>
        </x14:conditionalFormatting>
        <x14:conditionalFormatting xmlns:xm="http://schemas.microsoft.com/office/excel/2006/main">
          <x14:cfRule type="iconSet" priority="46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N9:Q9</xm:sqref>
        </x14:conditionalFormatting>
        <x14:conditionalFormatting xmlns:xm="http://schemas.microsoft.com/office/excel/2006/main">
          <x14:cfRule type="iconSet" priority="45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N11:Q11</xm:sqref>
        </x14:conditionalFormatting>
        <x14:conditionalFormatting xmlns:xm="http://schemas.microsoft.com/office/excel/2006/main">
          <x14:cfRule type="iconSet" priority="6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O18:Q18</xm:sqref>
        </x14:conditionalFormatting>
        <x14:conditionalFormatting xmlns:xm="http://schemas.microsoft.com/office/excel/2006/main">
          <x14:cfRule type="iconSet" priority="5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O20:Q20</xm:sqref>
        </x14:conditionalFormatting>
        <x14:conditionalFormatting xmlns:xm="http://schemas.microsoft.com/office/excel/2006/main">
          <x14:cfRule type="iconSet" priority="4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O22:Q22</xm:sqref>
        </x14:conditionalFormatting>
        <x14:conditionalFormatting xmlns:xm="http://schemas.microsoft.com/office/excel/2006/main">
          <x14:cfRule type="iconSet" priority="3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O29:Q29</xm:sqref>
        </x14:conditionalFormatting>
        <x14:conditionalFormatting xmlns:xm="http://schemas.microsoft.com/office/excel/2006/main">
          <x14:cfRule type="iconSet" priority="2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O31:Q31</xm:sqref>
        </x14:conditionalFormatting>
        <x14:conditionalFormatting xmlns:xm="http://schemas.microsoft.com/office/excel/2006/main">
          <x14:cfRule type="iconSet" priority="1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O33:Q33</xm:sqref>
        </x14:conditionalFormatting>
        <x14:conditionalFormatting xmlns:xm="http://schemas.microsoft.com/office/excel/2006/main">
          <x14:cfRule type="iconSet" priority="74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T7</xm:sqref>
        </x14:conditionalFormatting>
        <x14:conditionalFormatting xmlns:xm="http://schemas.microsoft.com/office/excel/2006/main">
          <x14:cfRule type="iconSet" priority="88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T9</xm:sqref>
        </x14:conditionalFormatting>
        <x14:conditionalFormatting xmlns:xm="http://schemas.microsoft.com/office/excel/2006/main">
          <x14:cfRule type="iconSet" priority="89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T11</xm:sqref>
        </x14:conditionalFormatting>
        <x14:conditionalFormatting xmlns:xm="http://schemas.microsoft.com/office/excel/2006/main">
          <x14:cfRule type="iconSet" priority="70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T18</xm:sqref>
        </x14:conditionalFormatting>
        <x14:conditionalFormatting xmlns:xm="http://schemas.microsoft.com/office/excel/2006/main">
          <x14:cfRule type="iconSet" priority="90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T20</xm:sqref>
        </x14:conditionalFormatting>
        <x14:conditionalFormatting xmlns:xm="http://schemas.microsoft.com/office/excel/2006/main">
          <x14:cfRule type="iconSet" priority="91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T22</xm:sqref>
        </x14:conditionalFormatting>
        <x14:conditionalFormatting xmlns:xm="http://schemas.microsoft.com/office/excel/2006/main">
          <x14:cfRule type="iconSet" priority="66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T29</xm:sqref>
        </x14:conditionalFormatting>
        <x14:conditionalFormatting xmlns:xm="http://schemas.microsoft.com/office/excel/2006/main">
          <x14:cfRule type="iconSet" priority="92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T31</xm:sqref>
        </x14:conditionalFormatting>
        <x14:conditionalFormatting xmlns:xm="http://schemas.microsoft.com/office/excel/2006/main">
          <x14:cfRule type="iconSet" priority="93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T33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B7ADA-2CC3-4168-82FE-F7CBB171F0B5}">
  <sheetPr codeName="Folha4">
    <pageSetUpPr fitToPage="1"/>
  </sheetPr>
  <dimension ref="A1:AZ68"/>
  <sheetViews>
    <sheetView showGridLines="0" topLeftCell="A51" workbookViewId="0">
      <selection activeCell="AG61" sqref="AG61:AG62"/>
    </sheetView>
  </sheetViews>
  <sheetFormatPr defaultRowHeight="15" x14ac:dyDescent="0.25"/>
  <cols>
    <col min="1" max="1" width="18.7109375" customWidth="1"/>
    <col min="16" max="16" width="9.85546875" customWidth="1"/>
    <col min="17" max="17" width="1.7109375" customWidth="1"/>
    <col min="18" max="18" width="18.7109375" hidden="1" customWidth="1"/>
    <col min="33" max="33" width="10.140625" customWidth="1"/>
    <col min="34" max="34" width="1.7109375" customWidth="1"/>
    <col min="49" max="49" width="9.85546875" customWidth="1"/>
    <col min="52" max="52" width="9.140625" style="101"/>
  </cols>
  <sheetData>
    <row r="1" spans="1:52" ht="15.75" x14ac:dyDescent="0.25">
      <c r="A1" s="4" t="s">
        <v>99</v>
      </c>
    </row>
    <row r="3" spans="1:52" ht="15.75" thickBot="1" x14ac:dyDescent="0.3">
      <c r="P3" s="107" t="s">
        <v>1</v>
      </c>
      <c r="AG3" s="289">
        <v>1000</v>
      </c>
      <c r="AW3" s="289" t="s">
        <v>47</v>
      </c>
    </row>
    <row r="4" spans="1:52" ht="20.100000000000001" customHeight="1" x14ac:dyDescent="0.25">
      <c r="A4" s="327" t="s">
        <v>3</v>
      </c>
      <c r="B4" s="329" t="s">
        <v>72</v>
      </c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4"/>
      <c r="P4" s="325" t="s">
        <v>147</v>
      </c>
      <c r="R4" s="330" t="s">
        <v>3</v>
      </c>
      <c r="S4" s="322" t="s">
        <v>72</v>
      </c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4"/>
      <c r="AG4" s="334" t="s">
        <v>147</v>
      </c>
      <c r="AI4" s="322" t="s">
        <v>72</v>
      </c>
      <c r="AJ4" s="323"/>
      <c r="AK4" s="323"/>
      <c r="AL4" s="323"/>
      <c r="AM4" s="323"/>
      <c r="AN4" s="323"/>
      <c r="AO4" s="323"/>
      <c r="AP4" s="323"/>
      <c r="AQ4" s="323"/>
      <c r="AR4" s="323"/>
      <c r="AS4" s="323"/>
      <c r="AT4" s="323"/>
      <c r="AU4" s="323"/>
      <c r="AV4" s="324"/>
      <c r="AW4" s="334" t="s">
        <v>147</v>
      </c>
    </row>
    <row r="5" spans="1:52" ht="20.100000000000001" customHeight="1" thickBot="1" x14ac:dyDescent="0.3">
      <c r="A5" s="328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3">
        <v>2023</v>
      </c>
      <c r="P5" s="326"/>
      <c r="R5" s="331"/>
      <c r="S5" s="25">
        <v>2010</v>
      </c>
      <c r="T5" s="135">
        <v>2011</v>
      </c>
      <c r="U5" s="135">
        <v>2012</v>
      </c>
      <c r="V5" s="135">
        <v>2013</v>
      </c>
      <c r="W5" s="135">
        <v>2014</v>
      </c>
      <c r="X5" s="135">
        <v>2015</v>
      </c>
      <c r="Y5" s="135">
        <v>2016</v>
      </c>
      <c r="Z5" s="135">
        <v>2017</v>
      </c>
      <c r="AA5" s="135">
        <v>2018</v>
      </c>
      <c r="AB5" s="135">
        <v>2019</v>
      </c>
      <c r="AC5" s="135">
        <v>2020</v>
      </c>
      <c r="AD5" s="135">
        <v>2021</v>
      </c>
      <c r="AE5" s="135">
        <v>2022</v>
      </c>
      <c r="AF5" s="133">
        <v>2023</v>
      </c>
      <c r="AG5" s="335"/>
      <c r="AI5" s="25">
        <v>2010</v>
      </c>
      <c r="AJ5" s="135">
        <v>2011</v>
      </c>
      <c r="AK5" s="135">
        <v>2012</v>
      </c>
      <c r="AL5" s="135">
        <v>2013</v>
      </c>
      <c r="AM5" s="135">
        <v>2014</v>
      </c>
      <c r="AN5" s="135">
        <v>2015</v>
      </c>
      <c r="AO5" s="135">
        <v>2016</v>
      </c>
      <c r="AP5" s="135">
        <v>2017</v>
      </c>
      <c r="AQ5" s="176">
        <v>2018</v>
      </c>
      <c r="AR5" s="135">
        <v>2019</v>
      </c>
      <c r="AS5" s="135">
        <v>2020</v>
      </c>
      <c r="AT5" s="176">
        <v>2021</v>
      </c>
      <c r="AU5" s="135">
        <v>2022</v>
      </c>
      <c r="AV5" s="133">
        <v>2023</v>
      </c>
      <c r="AW5" s="335"/>
      <c r="AZ5" s="290"/>
    </row>
    <row r="6" spans="1:52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2"/>
      <c r="R6" s="291"/>
      <c r="S6" s="293">
        <v>2010</v>
      </c>
      <c r="T6" s="293">
        <v>2011</v>
      </c>
      <c r="U6" s="293">
        <v>2012</v>
      </c>
      <c r="V6" s="293"/>
      <c r="W6" s="293"/>
      <c r="X6" s="293"/>
      <c r="Y6" s="293"/>
      <c r="Z6" s="293"/>
      <c r="AA6" s="290"/>
      <c r="AB6" s="290"/>
      <c r="AC6" s="290"/>
      <c r="AD6" s="290"/>
      <c r="AE6" s="290"/>
      <c r="AF6" s="293"/>
      <c r="AG6" s="294"/>
      <c r="AI6" s="293"/>
      <c r="AJ6" s="293"/>
      <c r="AK6" s="293"/>
      <c r="AL6" s="293"/>
      <c r="AM6" s="293"/>
      <c r="AN6" s="293"/>
      <c r="AO6" s="293"/>
      <c r="AP6" s="293"/>
      <c r="AQ6" s="290"/>
      <c r="AR6" s="290"/>
      <c r="AS6" s="290"/>
      <c r="AT6" s="290"/>
      <c r="AU6" s="290"/>
      <c r="AV6" s="293"/>
      <c r="AW6" s="292"/>
    </row>
    <row r="7" spans="1:52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12">
        <v>238037.11999999985</v>
      </c>
      <c r="P7" s="61">
        <f>IF(O7="","",(O7-N7)/N7)</f>
        <v>4.7975945394350829E-2</v>
      </c>
      <c r="R7" s="109" t="s">
        <v>73</v>
      </c>
      <c r="S7" s="115">
        <v>37448.925000000003</v>
      </c>
      <c r="T7" s="153">
        <v>38839.965999999986</v>
      </c>
      <c r="U7" s="153">
        <v>43280.928999999975</v>
      </c>
      <c r="V7" s="153">
        <v>45616.113000000012</v>
      </c>
      <c r="W7" s="153">
        <v>47446.346999999972</v>
      </c>
      <c r="X7" s="153">
        <v>44866.651000000042</v>
      </c>
      <c r="Y7" s="153">
        <v>44731.008000000016</v>
      </c>
      <c r="Z7" s="153">
        <v>48635.341000000037</v>
      </c>
      <c r="AA7" s="153">
        <v>54050.858</v>
      </c>
      <c r="AB7" s="153">
        <v>57478.924000000043</v>
      </c>
      <c r="AC7" s="153">
        <v>63485.803999999982</v>
      </c>
      <c r="AD7" s="153">
        <v>59844.614000000096</v>
      </c>
      <c r="AE7" s="153">
        <v>63073.409999999996</v>
      </c>
      <c r="AF7" s="112">
        <v>63035.427000000032</v>
      </c>
      <c r="AG7" s="61">
        <f>IF(AF7="","",(AF7-AE7)/AE7)</f>
        <v>-6.0220305196696669E-4</v>
      </c>
      <c r="AI7" s="124">
        <f t="shared" ref="AI7:AI22" si="0">(S7/B7)*10</f>
        <v>2.3028706152346192</v>
      </c>
      <c r="AJ7" s="156">
        <f t="shared" ref="AJ7:AJ22" si="1">(T7/C7)*10</f>
        <v>2.4812467982209876</v>
      </c>
      <c r="AK7" s="156">
        <f t="shared" ref="AK7:AK22" si="2">(U7/D7)*10</f>
        <v>1.8094775204000828</v>
      </c>
      <c r="AL7" s="156">
        <f t="shared" ref="AL7:AL22" si="3">(V7/E7)*10</f>
        <v>2.1338999736865198</v>
      </c>
      <c r="AM7" s="156">
        <f t="shared" ref="AM7:AM22" si="4">(W7/F7)*10</f>
        <v>2.4164760330275441</v>
      </c>
      <c r="AN7" s="156">
        <f t="shared" ref="AN7:AN22" si="5">(X7/G7)*10</f>
        <v>2.4488229571883595</v>
      </c>
      <c r="AO7" s="156">
        <f t="shared" ref="AO7:AO22" si="6">(Y7/H7)*10</f>
        <v>2.7216164857245251</v>
      </c>
      <c r="AP7" s="156">
        <f t="shared" ref="AP7:AP22" si="7">(Z7/I7)*10</f>
        <v>2.5208020297717444</v>
      </c>
      <c r="AQ7" s="156">
        <f t="shared" ref="AQ7:AQ22" si="8">(AA7/J7)*10</f>
        <v>2.5562518045408811</v>
      </c>
      <c r="AR7" s="156">
        <f t="shared" ref="AR7:AR22" si="9">(AB7/K7)*10</f>
        <v>2.6212769861937577</v>
      </c>
      <c r="AS7" s="156">
        <f t="shared" ref="AS7:AT22" si="10">(AC7/L7)*10</f>
        <v>2.6565484355435616</v>
      </c>
      <c r="AT7" s="156">
        <f t="shared" ref="AT7:AT19" si="11">(AD7/M7)*10</f>
        <v>2.6250215536517025</v>
      </c>
      <c r="AU7" s="156">
        <f t="shared" ref="AU7:AU22" si="12">(AE7/N7)*10</f>
        <v>2.7768533106935394</v>
      </c>
      <c r="AV7" s="156">
        <f>(AF7/O7)*10</f>
        <v>2.6481343329981506</v>
      </c>
      <c r="AW7" s="61">
        <f t="shared" ref="AW7:AW8" si="13">IF(AV7="","",(AV7-AU7)/AU7)</f>
        <v>-4.6354259045552626E-2</v>
      </c>
      <c r="AZ7"/>
    </row>
    <row r="8" spans="1:52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19">
        <v>229347.3100000002</v>
      </c>
      <c r="P8" s="52">
        <f t="shared" ref="P8:P23" si="14">IF(O8="","",(O8-N8)/N8)</f>
        <v>-6.7269696995945427E-2</v>
      </c>
      <c r="R8" s="109" t="s">
        <v>74</v>
      </c>
      <c r="S8" s="117">
        <v>39208.55799999999</v>
      </c>
      <c r="T8" s="154">
        <v>43534.874999999993</v>
      </c>
      <c r="U8" s="154">
        <v>46936.957999999977</v>
      </c>
      <c r="V8" s="154">
        <v>51921.968000000052</v>
      </c>
      <c r="W8" s="154">
        <v>51933.389000000017</v>
      </c>
      <c r="X8" s="154">
        <v>46937.144999999968</v>
      </c>
      <c r="Y8" s="154">
        <v>48461.340000000011</v>
      </c>
      <c r="Z8" s="154">
        <v>48751.319999999949</v>
      </c>
      <c r="AA8" s="154">
        <v>57358.343000000001</v>
      </c>
      <c r="AB8" s="154">
        <v>60378.147999999928</v>
      </c>
      <c r="AC8" s="154">
        <v>54982.760999999962</v>
      </c>
      <c r="AD8" s="154">
        <v>61551.606000000007</v>
      </c>
      <c r="AE8" s="154">
        <v>68116.977000000028</v>
      </c>
      <c r="AF8" s="119">
        <v>65965.965999999913</v>
      </c>
      <c r="AG8" s="52">
        <f t="shared" ref="AG8:AG23" si="15">IF(AF8="","",(AF8-AE8)/AE8)</f>
        <v>-3.1578192320544617E-2</v>
      </c>
      <c r="AI8" s="125">
        <f t="shared" si="0"/>
        <v>2.425310433832923</v>
      </c>
      <c r="AJ8" s="157">
        <f t="shared" si="1"/>
        <v>2.0249048429202356</v>
      </c>
      <c r="AK8" s="157">
        <f t="shared" si="2"/>
        <v>2.0389975961379729</v>
      </c>
      <c r="AL8" s="157">
        <f t="shared" si="3"/>
        <v>1.9956838438488873</v>
      </c>
      <c r="AM8" s="157">
        <f t="shared" si="4"/>
        <v>2.3630989749879605</v>
      </c>
      <c r="AN8" s="157">
        <f t="shared" si="5"/>
        <v>2.4494538492006965</v>
      </c>
      <c r="AO8" s="157">
        <f t="shared" si="6"/>
        <v>2.5901294424956642</v>
      </c>
      <c r="AP8" s="157">
        <f t="shared" si="7"/>
        <v>2.5992361491655602</v>
      </c>
      <c r="AQ8" s="157">
        <f t="shared" si="8"/>
        <v>2.332460682100173</v>
      </c>
      <c r="AR8" s="157">
        <f t="shared" si="9"/>
        <v>2.6676951908790461</v>
      </c>
      <c r="AS8" s="157">
        <f t="shared" si="10"/>
        <v>2.5328122058281508</v>
      </c>
      <c r="AT8" s="157">
        <f t="shared" si="11"/>
        <v>2.6173670765159578</v>
      </c>
      <c r="AU8" s="157">
        <f t="shared" si="12"/>
        <v>2.7702425895873901</v>
      </c>
      <c r="AV8" s="157">
        <f t="shared" ref="AV8" si="16">(AF8/O8)*10</f>
        <v>2.8762476438027482</v>
      </c>
      <c r="AW8" s="52">
        <f t="shared" si="13"/>
        <v>3.8265621434672582E-2</v>
      </c>
      <c r="AZ8"/>
    </row>
    <row r="9" spans="1:52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19">
        <v>291533.7800000002</v>
      </c>
      <c r="P9" s="52">
        <f t="shared" si="14"/>
        <v>3.1829106710126967E-2</v>
      </c>
      <c r="R9" s="109" t="s">
        <v>75</v>
      </c>
      <c r="S9" s="117">
        <v>51168.47700000005</v>
      </c>
      <c r="T9" s="154">
        <v>49454.935999999994</v>
      </c>
      <c r="U9" s="154">
        <v>57419.120999999985</v>
      </c>
      <c r="V9" s="154">
        <v>50259.945</v>
      </c>
      <c r="W9" s="154">
        <v>50881.621999999916</v>
      </c>
      <c r="X9" s="154">
        <v>62257.105999999985</v>
      </c>
      <c r="Y9" s="154">
        <v>56423.886000000035</v>
      </c>
      <c r="Z9" s="154">
        <v>66075.244999999908</v>
      </c>
      <c r="AA9" s="154">
        <v>64577.565999999999</v>
      </c>
      <c r="AB9" s="154">
        <v>61804.521999999954</v>
      </c>
      <c r="AC9" s="154">
        <v>66953.59299999995</v>
      </c>
      <c r="AD9" s="154">
        <v>87119.218000000081</v>
      </c>
      <c r="AE9" s="154">
        <v>80072.687000000005</v>
      </c>
      <c r="AF9" s="119">
        <v>82953.654999999882</v>
      </c>
      <c r="AG9" s="52">
        <f t="shared" si="15"/>
        <v>3.5979409558216484E-2</v>
      </c>
      <c r="AI9" s="125">
        <f t="shared" si="0"/>
        <v>2.0661463096406028</v>
      </c>
      <c r="AJ9" s="157">
        <f t="shared" si="1"/>
        <v>2.1559066709824086</v>
      </c>
      <c r="AK9" s="157">
        <f t="shared" si="2"/>
        <v>1.8729560222737081</v>
      </c>
      <c r="AL9" s="157">
        <f t="shared" si="3"/>
        <v>2.1697574591861963</v>
      </c>
      <c r="AM9" s="157">
        <f t="shared" si="4"/>
        <v>2.3469003959806871</v>
      </c>
      <c r="AN9" s="157">
        <f t="shared" si="5"/>
        <v>2.4085315499415931</v>
      </c>
      <c r="AO9" s="157">
        <f t="shared" si="6"/>
        <v>2.2613053774763308</v>
      </c>
      <c r="AP9" s="157">
        <f t="shared" si="7"/>
        <v>2.7452023741560456</v>
      </c>
      <c r="AQ9" s="157">
        <f t="shared" si="8"/>
        <v>2.6591216085450871</v>
      </c>
      <c r="AR9" s="157">
        <f t="shared" si="9"/>
        <v>2.6691081028883996</v>
      </c>
      <c r="AS9" s="157">
        <f t="shared" si="10"/>
        <v>2.6201465661466194</v>
      </c>
      <c r="AT9" s="157">
        <f t="shared" si="11"/>
        <v>2.7675430112669441</v>
      </c>
      <c r="AU9" s="157">
        <f t="shared" si="12"/>
        <v>2.8340224964355603</v>
      </c>
      <c r="AV9" s="157">
        <f t="shared" ref="AV9" si="17">(AF9/O9)*10</f>
        <v>2.8454217209408745</v>
      </c>
      <c r="AW9" s="52">
        <f t="shared" ref="AW9" si="18">IF(AV9="","",(AV9-AU9)/AU9)</f>
        <v>4.0222773530031756E-3</v>
      </c>
      <c r="AZ9"/>
    </row>
    <row r="10" spans="1:52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19">
        <v>241944.08000000019</v>
      </c>
      <c r="P10" s="52">
        <f t="shared" si="14"/>
        <v>-7.781847410155833E-2</v>
      </c>
      <c r="R10" s="109" t="s">
        <v>76</v>
      </c>
      <c r="S10" s="117">
        <v>46025.074999999961</v>
      </c>
      <c r="T10" s="154">
        <v>44904.889000000003</v>
      </c>
      <c r="U10" s="154">
        <v>48943.746000000036</v>
      </c>
      <c r="V10" s="154">
        <v>56740.441000000035</v>
      </c>
      <c r="W10" s="154">
        <v>53780.95900000001</v>
      </c>
      <c r="X10" s="154">
        <v>62171.204999999944</v>
      </c>
      <c r="Y10" s="154">
        <v>54315.156000000032</v>
      </c>
      <c r="Z10" s="154">
        <v>53392.404000000024</v>
      </c>
      <c r="AA10" s="154">
        <v>64781.760000000002</v>
      </c>
      <c r="AB10" s="154">
        <v>61456.496999999916</v>
      </c>
      <c r="AC10" s="154">
        <v>59545.284999999967</v>
      </c>
      <c r="AD10" s="154">
        <v>77717.85199999997</v>
      </c>
      <c r="AE10" s="154">
        <v>72456.435999999929</v>
      </c>
      <c r="AF10" s="119">
        <v>68809.887000000133</v>
      </c>
      <c r="AG10" s="52">
        <f t="shared" si="15"/>
        <v>-5.032746849430738E-2</v>
      </c>
      <c r="AI10" s="125">
        <f t="shared" si="0"/>
        <v>2.1373623046342565</v>
      </c>
      <c r="AJ10" s="157">
        <f t="shared" si="1"/>
        <v>1.914916393362369</v>
      </c>
      <c r="AK10" s="157">
        <f t="shared" si="2"/>
        <v>1.9973139122548518</v>
      </c>
      <c r="AL10" s="157">
        <f t="shared" si="3"/>
        <v>1.9220924791653282</v>
      </c>
      <c r="AM10" s="157">
        <f t="shared" si="4"/>
        <v>2.4713295046942929</v>
      </c>
      <c r="AN10" s="157">
        <f t="shared" si="5"/>
        <v>2.3496420729631899</v>
      </c>
      <c r="AO10" s="157">
        <f t="shared" si="6"/>
        <v>2.160770919794754</v>
      </c>
      <c r="AP10" s="157">
        <f t="shared" si="7"/>
        <v>2.3701981621070618</v>
      </c>
      <c r="AQ10" s="157">
        <f t="shared" si="8"/>
        <v>2.3113364870552262</v>
      </c>
      <c r="AR10" s="157">
        <f t="shared" si="9"/>
        <v>2.5331995214428424</v>
      </c>
      <c r="AS10" s="157">
        <f t="shared" si="10"/>
        <v>2.6830646061021386</v>
      </c>
      <c r="AT10" s="157">
        <f t="shared" si="11"/>
        <v>2.6847863200621807</v>
      </c>
      <c r="AU10" s="157">
        <f t="shared" si="12"/>
        <v>2.7617119919463482</v>
      </c>
      <c r="AV10" s="157">
        <f>(AF10/O10)*10</f>
        <v>2.8440409453291879</v>
      </c>
      <c r="AW10" s="52">
        <f>IF(AV10="","",(AV10-AU10)/AU10)</f>
        <v>2.9810839661386077E-2</v>
      </c>
      <c r="AZ10"/>
    </row>
    <row r="11" spans="1:52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19">
        <v>282268.96999999991</v>
      </c>
      <c r="P11" s="52">
        <f t="shared" si="14"/>
        <v>2.1596122097159633E-2</v>
      </c>
      <c r="R11" s="109" t="s">
        <v>77</v>
      </c>
      <c r="S11" s="117">
        <v>47205.19600000004</v>
      </c>
      <c r="T11" s="154">
        <v>52842.769000000008</v>
      </c>
      <c r="U11" s="154">
        <v>54431.923000000046</v>
      </c>
      <c r="V11" s="154">
        <v>55981.48</v>
      </c>
      <c r="W11" s="154">
        <v>55053.410000000054</v>
      </c>
      <c r="X11" s="154">
        <v>55267.650999999962</v>
      </c>
      <c r="Y11" s="154">
        <v>56035.015999999938</v>
      </c>
      <c r="Z11" s="154">
        <v>66317.002000000022</v>
      </c>
      <c r="AA11" s="154">
        <v>64324.446000000004</v>
      </c>
      <c r="AB11" s="154">
        <v>68453.83000000006</v>
      </c>
      <c r="AC11" s="154">
        <v>58256.008000000045</v>
      </c>
      <c r="AD11" s="154">
        <v>77143.060999999987</v>
      </c>
      <c r="AE11" s="154">
        <v>76795.082000000068</v>
      </c>
      <c r="AF11" s="119">
        <v>80852.009000000093</v>
      </c>
      <c r="AG11" s="52">
        <f t="shared" si="15"/>
        <v>5.2827953227525967E-2</v>
      </c>
      <c r="AI11" s="125">
        <f t="shared" si="0"/>
        <v>2.1262291584914967</v>
      </c>
      <c r="AJ11" s="157">
        <f t="shared" si="1"/>
        <v>2.002429656596763</v>
      </c>
      <c r="AK11" s="157">
        <f t="shared" si="2"/>
        <v>1.8193057382846511</v>
      </c>
      <c r="AL11" s="157">
        <f t="shared" si="3"/>
        <v>2.185868487837185</v>
      </c>
      <c r="AM11" s="157">
        <f t="shared" si="4"/>
        <v>2.3852155258597914</v>
      </c>
      <c r="AN11" s="157">
        <f t="shared" si="5"/>
        <v>2.5507512851796084</v>
      </c>
      <c r="AO11" s="157">
        <f t="shared" si="6"/>
        <v>2.366321896458973</v>
      </c>
      <c r="AP11" s="157">
        <f t="shared" si="7"/>
        <v>2.5482684497769559</v>
      </c>
      <c r="AQ11" s="157">
        <f t="shared" si="8"/>
        <v>2.4539413651554569</v>
      </c>
      <c r="AR11" s="157">
        <f t="shared" si="9"/>
        <v>2.4313423085868151</v>
      </c>
      <c r="AS11" s="157">
        <f t="shared" si="10"/>
        <v>2.5396170129380713</v>
      </c>
      <c r="AT11" s="157">
        <f t="shared" si="11"/>
        <v>2.6771552456955945</v>
      </c>
      <c r="AU11" s="157">
        <f t="shared" si="12"/>
        <v>2.7793900961672646</v>
      </c>
      <c r="AV11" s="157">
        <f>(AF11/O11)*10</f>
        <v>2.864360506930681</v>
      </c>
      <c r="AW11" s="52">
        <f>IF(AV11="","",(AV11-AU11)/AU11)</f>
        <v>3.0571603058019543E-2</v>
      </c>
      <c r="AZ11"/>
    </row>
    <row r="12" spans="1:52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19">
        <v>304001.34999999951</v>
      </c>
      <c r="P12" s="52">
        <f t="shared" si="14"/>
        <v>0.19378293957454679</v>
      </c>
      <c r="R12" s="109" t="s">
        <v>78</v>
      </c>
      <c r="S12" s="117">
        <v>45837.497000000039</v>
      </c>
      <c r="T12" s="154">
        <v>51105.701000000001</v>
      </c>
      <c r="U12" s="154">
        <v>50899.00499999999</v>
      </c>
      <c r="V12" s="154">
        <v>50438.382000000049</v>
      </c>
      <c r="W12" s="154">
        <v>52151.921999999926</v>
      </c>
      <c r="X12" s="154">
        <v>56091.163000000008</v>
      </c>
      <c r="Y12" s="154">
        <v>52714.073000000055</v>
      </c>
      <c r="Z12" s="154">
        <v>64528.730000000025</v>
      </c>
      <c r="AA12" s="154">
        <v>62742.375</v>
      </c>
      <c r="AB12" s="154">
        <v>55571.388000000043</v>
      </c>
      <c r="AC12" s="154">
        <v>66351.210999999865</v>
      </c>
      <c r="AD12" s="154">
        <v>74866.905999999974</v>
      </c>
      <c r="AE12" s="154">
        <v>70242.043000000034</v>
      </c>
      <c r="AF12" s="119">
        <v>86251.383000000103</v>
      </c>
      <c r="AG12" s="52">
        <f t="shared" si="15"/>
        <v>0.22791677628169302</v>
      </c>
      <c r="AI12" s="125">
        <f t="shared" si="0"/>
        <v>2.1252476751168277</v>
      </c>
      <c r="AJ12" s="157">
        <f t="shared" si="1"/>
        <v>1.7129022487361378</v>
      </c>
      <c r="AK12" s="157">
        <f t="shared" si="2"/>
        <v>2.0922422702776888</v>
      </c>
      <c r="AL12" s="157">
        <f t="shared" si="3"/>
        <v>2.0813550369561726</v>
      </c>
      <c r="AM12" s="157">
        <f t="shared" si="4"/>
        <v>2.2743829617096525</v>
      </c>
      <c r="AN12" s="157">
        <f t="shared" si="5"/>
        <v>2.4641236916121563</v>
      </c>
      <c r="AO12" s="157">
        <f t="shared" si="6"/>
        <v>2.5007264402426213</v>
      </c>
      <c r="AP12" s="157">
        <f t="shared" si="7"/>
        <v>2.3116884391665402</v>
      </c>
      <c r="AQ12" s="157">
        <f t="shared" si="8"/>
        <v>2.469446771188716</v>
      </c>
      <c r="AR12" s="157">
        <f t="shared" si="9"/>
        <v>2.5871582389737058</v>
      </c>
      <c r="AS12" s="157">
        <f t="shared" si="10"/>
        <v>2.4550371392053902</v>
      </c>
      <c r="AT12" s="157">
        <f t="shared" si="11"/>
        <v>2.6719132835338306</v>
      </c>
      <c r="AU12" s="157">
        <f t="shared" si="12"/>
        <v>2.7583348749688739</v>
      </c>
      <c r="AV12" s="157">
        <f>(AF12/O12)*10</f>
        <v>2.8372039466272185</v>
      </c>
      <c r="AW12" s="52">
        <f>IF(AV12="","",(AV12-AU12)/AU12)</f>
        <v>2.8593000934752224E-2</v>
      </c>
      <c r="AZ12"/>
    </row>
    <row r="13" spans="1:52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19">
        <v>294200.75000000006</v>
      </c>
      <c r="P13" s="52">
        <f t="shared" si="14"/>
        <v>-6.1676564540452672E-3</v>
      </c>
      <c r="R13" s="109" t="s">
        <v>79</v>
      </c>
      <c r="S13" s="117">
        <v>54364.509000000027</v>
      </c>
      <c r="T13" s="154">
        <v>59788.318999999996</v>
      </c>
      <c r="U13" s="154">
        <v>62714.63899999993</v>
      </c>
      <c r="V13" s="154">
        <v>65018.055000000037</v>
      </c>
      <c r="W13" s="154">
        <v>69122.01800000004</v>
      </c>
      <c r="X13" s="154">
        <v>69013.110000000117</v>
      </c>
      <c r="Y13" s="154">
        <v>62444.103999999985</v>
      </c>
      <c r="Z13" s="154">
        <v>64721.649999999972</v>
      </c>
      <c r="AA13" s="154">
        <v>68976.123999999996</v>
      </c>
      <c r="AB13" s="154">
        <v>78608.732000000018</v>
      </c>
      <c r="AC13" s="154">
        <v>87158.587</v>
      </c>
      <c r="AD13" s="154">
        <v>82708.234000000084</v>
      </c>
      <c r="AE13" s="154">
        <v>82133.286000000095</v>
      </c>
      <c r="AF13" s="119">
        <v>86563.237999999983</v>
      </c>
      <c r="AG13" s="52">
        <f t="shared" si="15"/>
        <v>5.3936134979427015E-2</v>
      </c>
      <c r="AI13" s="125">
        <f t="shared" si="0"/>
        <v>2.1864809384518056</v>
      </c>
      <c r="AJ13" s="157">
        <f t="shared" si="1"/>
        <v>1.9843699011975713</v>
      </c>
      <c r="AK13" s="157">
        <f t="shared" si="2"/>
        <v>2.0751386502696381</v>
      </c>
      <c r="AL13" s="157">
        <f t="shared" si="3"/>
        <v>2.3959707793373171</v>
      </c>
      <c r="AM13" s="157">
        <f t="shared" si="4"/>
        <v>2.4667140890976693</v>
      </c>
      <c r="AN13" s="157">
        <f t="shared" si="5"/>
        <v>2.5672378814237335</v>
      </c>
      <c r="AO13" s="157">
        <f t="shared" si="6"/>
        <v>2.490392697231901</v>
      </c>
      <c r="AP13" s="157">
        <f t="shared" si="7"/>
        <v>2.5511980707253517</v>
      </c>
      <c r="AQ13" s="157">
        <f t="shared" si="8"/>
        <v>2.6795199171034727</v>
      </c>
      <c r="AR13" s="157">
        <f t="shared" si="9"/>
        <v>2.8518461439559442</v>
      </c>
      <c r="AS13" s="157">
        <f t="shared" si="10"/>
        <v>2.6132072725214295</v>
      </c>
      <c r="AT13" s="157">
        <f t="shared" si="11"/>
        <v>2.892545599396791</v>
      </c>
      <c r="AU13" s="157">
        <f t="shared" si="12"/>
        <v>2.7745244058184837</v>
      </c>
      <c r="AV13" s="157">
        <f>(AF13/O13)*10</f>
        <v>2.942318739840057</v>
      </c>
      <c r="AW13" s="52">
        <f>IF(AV13="","",(AV13-AU13)/AU13)</f>
        <v>6.047679150693E-2</v>
      </c>
      <c r="AZ13"/>
    </row>
    <row r="14" spans="1:52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250505.70999999967</v>
      </c>
      <c r="O14" s="119">
        <v>263355.91999999993</v>
      </c>
      <c r="P14" s="52">
        <f t="shared" si="14"/>
        <v>5.1297074226373009E-2</v>
      </c>
      <c r="R14" s="109" t="s">
        <v>80</v>
      </c>
      <c r="S14" s="117">
        <v>39184.329000000012</v>
      </c>
      <c r="T14" s="154">
        <v>43186.20999999997</v>
      </c>
      <c r="U14" s="154">
        <v>48896.256000000016</v>
      </c>
      <c r="V14" s="154">
        <v>49231.409</v>
      </c>
      <c r="W14" s="154">
        <v>41790.908999999992</v>
      </c>
      <c r="X14" s="154">
        <v>45062.92500000001</v>
      </c>
      <c r="Y14" s="154">
        <v>49976.91399999999</v>
      </c>
      <c r="Z14" s="154">
        <v>51045.44799999996</v>
      </c>
      <c r="AA14" s="154">
        <v>55934.430999999997</v>
      </c>
      <c r="AB14" s="154">
        <v>52837.047999999988</v>
      </c>
      <c r="AC14" s="154">
        <v>57801.853999999985</v>
      </c>
      <c r="AD14" s="154">
        <v>60956.922999999952</v>
      </c>
      <c r="AE14" s="154">
        <v>70221.735999999961</v>
      </c>
      <c r="AF14" s="119">
        <v>67826.147000000055</v>
      </c>
      <c r="AG14" s="52">
        <f t="shared" si="15"/>
        <v>-3.4114636527925013E-2</v>
      </c>
      <c r="AI14" s="125">
        <f t="shared" si="0"/>
        <v>2.0832788291969222</v>
      </c>
      <c r="AJ14" s="157">
        <f t="shared" si="1"/>
        <v>1.9606577364996127</v>
      </c>
      <c r="AK14" s="157">
        <f t="shared" si="2"/>
        <v>2.0506870516373601</v>
      </c>
      <c r="AL14" s="157">
        <f t="shared" si="3"/>
        <v>2.5521229628765663</v>
      </c>
      <c r="AM14" s="157">
        <f t="shared" si="4"/>
        <v>2.4829514836248197</v>
      </c>
      <c r="AN14" s="157">
        <f t="shared" si="5"/>
        <v>2.412171166961671</v>
      </c>
      <c r="AO14" s="157">
        <f t="shared" si="6"/>
        <v>2.3779229668109867</v>
      </c>
      <c r="AP14" s="157">
        <f t="shared" si="7"/>
        <v>2.3666568081945454</v>
      </c>
      <c r="AQ14" s="157">
        <f t="shared" si="8"/>
        <v>2.5883883813196928</v>
      </c>
      <c r="AR14" s="157">
        <f t="shared" si="9"/>
        <v>2.692927129163496</v>
      </c>
      <c r="AS14" s="157">
        <f t="shared" si="10"/>
        <v>2.6924100321383304</v>
      </c>
      <c r="AT14" s="157">
        <f t="shared" si="11"/>
        <v>2.6112707896412806</v>
      </c>
      <c r="AU14" s="157">
        <f t="shared" si="12"/>
        <v>2.8031990169006549</v>
      </c>
      <c r="AV14" s="157">
        <f>(AF14/O14)*10</f>
        <v>2.5754555659884186</v>
      </c>
      <c r="AW14" s="52">
        <f>IF(AV14="","",(AV14-AU14)/AU14)</f>
        <v>-8.1244124851342109E-2</v>
      </c>
      <c r="AZ14"/>
    </row>
    <row r="15" spans="1:52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303137.79000000039</v>
      </c>
      <c r="O15" s="119">
        <v>269167.81000000006</v>
      </c>
      <c r="P15" s="52">
        <f t="shared" si="14"/>
        <v>-0.112061185113213</v>
      </c>
      <c r="R15" s="109" t="s">
        <v>81</v>
      </c>
      <c r="S15" s="117">
        <v>64657.764999999978</v>
      </c>
      <c r="T15" s="154">
        <v>67014.460999999996</v>
      </c>
      <c r="U15" s="154">
        <v>62417.526999999995</v>
      </c>
      <c r="V15" s="154">
        <v>71596.117000000057</v>
      </c>
      <c r="W15" s="154">
        <v>76295.819000000003</v>
      </c>
      <c r="X15" s="154">
        <v>70793.574000000022</v>
      </c>
      <c r="Y15" s="154">
        <v>69809.002000000037</v>
      </c>
      <c r="Z15" s="154">
        <v>71866.597999999954</v>
      </c>
      <c r="AA15" s="154">
        <v>67502.441000000006</v>
      </c>
      <c r="AB15" s="154">
        <v>79059.753999999943</v>
      </c>
      <c r="AC15" s="154">
        <v>84581.715000000026</v>
      </c>
      <c r="AD15" s="154">
        <v>88913.320999999953</v>
      </c>
      <c r="AE15" s="154">
        <v>91382.117999999813</v>
      </c>
      <c r="AF15" s="119">
        <v>79757.998000000021</v>
      </c>
      <c r="AG15" s="52">
        <f t="shared" si="15"/>
        <v>-0.12720344258161992</v>
      </c>
      <c r="AI15" s="125">
        <f t="shared" si="0"/>
        <v>2.3402438787802988</v>
      </c>
      <c r="AJ15" s="157">
        <f t="shared" si="1"/>
        <v>2.3010716250400503</v>
      </c>
      <c r="AK15" s="157">
        <f t="shared" si="2"/>
        <v>2.1104096683178226</v>
      </c>
      <c r="AL15" s="157">
        <f t="shared" si="3"/>
        <v>2.4637385633402213</v>
      </c>
      <c r="AM15" s="157">
        <f t="shared" si="4"/>
        <v>2.6288264096656837</v>
      </c>
      <c r="AN15" s="157">
        <f t="shared" si="5"/>
        <v>2.843968041021137</v>
      </c>
      <c r="AO15" s="157">
        <f t="shared" si="6"/>
        <v>2.6652096442033595</v>
      </c>
      <c r="AP15" s="157">
        <f t="shared" si="7"/>
        <v>2.6833525804324183</v>
      </c>
      <c r="AQ15" s="157">
        <f t="shared" si="8"/>
        <v>3.0726538461976149</v>
      </c>
      <c r="AR15" s="157">
        <f t="shared" si="9"/>
        <v>2.9712234274142202</v>
      </c>
      <c r="AS15" s="157">
        <f t="shared" si="10"/>
        <v>2.8075519891125729</v>
      </c>
      <c r="AT15" s="157">
        <f t="shared" si="11"/>
        <v>3.1714652057141453</v>
      </c>
      <c r="AU15" s="157">
        <f t="shared" si="12"/>
        <v>3.0145406153419438</v>
      </c>
      <c r="AV15" s="157">
        <f t="shared" ref="AV15:AV16" si="19">(AF15/O15)*10</f>
        <v>2.9631328500982343</v>
      </c>
      <c r="AW15" s="52">
        <f t="shared" ref="AW15:AW16" si="20">IF(AV15="","",(AV15-AU15)/AU15)</f>
        <v>-1.7053266750522197E-2</v>
      </c>
      <c r="AZ15"/>
    </row>
    <row r="16" spans="1:52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19">
        <v>282926.00999999966</v>
      </c>
      <c r="P16" s="52">
        <f t="shared" si="14"/>
        <v>-5.2318751772344671E-2</v>
      </c>
      <c r="R16" s="109" t="s">
        <v>82</v>
      </c>
      <c r="S16" s="117">
        <v>62505.198999999993</v>
      </c>
      <c r="T16" s="154">
        <v>72259.178000000014</v>
      </c>
      <c r="U16" s="154">
        <v>85069.483999999968</v>
      </c>
      <c r="V16" s="154">
        <v>87588.735000000001</v>
      </c>
      <c r="W16" s="154">
        <v>89099.010000000038</v>
      </c>
      <c r="X16" s="154">
        <v>82030.592000000048</v>
      </c>
      <c r="Y16" s="154">
        <v>76031.939000000013</v>
      </c>
      <c r="Z16" s="154">
        <v>87843.296000000017</v>
      </c>
      <c r="AA16" s="154">
        <v>92024.978000000003</v>
      </c>
      <c r="AB16" s="154">
        <v>97269.096999999994</v>
      </c>
      <c r="AC16" s="154">
        <v>96078.873000000051</v>
      </c>
      <c r="AD16" s="154">
        <v>90636.669000000067</v>
      </c>
      <c r="AE16" s="154">
        <v>94985.397999999841</v>
      </c>
      <c r="AF16" s="119">
        <v>89026.554999999978</v>
      </c>
      <c r="AG16" s="52">
        <f t="shared" si="15"/>
        <v>-6.2734305750867858E-2</v>
      </c>
      <c r="AI16" s="125">
        <f t="shared" si="0"/>
        <v>2.8617823721817981</v>
      </c>
      <c r="AJ16" s="157">
        <f t="shared" si="1"/>
        <v>2.6823720233953323</v>
      </c>
      <c r="AK16" s="157">
        <f t="shared" si="2"/>
        <v>2.3776029173339523</v>
      </c>
      <c r="AL16" s="157">
        <f t="shared" si="3"/>
        <v>2.8384834236201706</v>
      </c>
      <c r="AM16" s="157">
        <f t="shared" si="4"/>
        <v>2.9174959328967214</v>
      </c>
      <c r="AN16" s="157">
        <f t="shared" si="5"/>
        <v>2.9448790330469983</v>
      </c>
      <c r="AO16" s="157">
        <f t="shared" si="6"/>
        <v>3.0471368384839841</v>
      </c>
      <c r="AP16" s="157">
        <f t="shared" si="7"/>
        <v>2.81755682597454</v>
      </c>
      <c r="AQ16" s="157">
        <f t="shared" si="8"/>
        <v>3.1437436429064385</v>
      </c>
      <c r="AR16" s="157">
        <f t="shared" si="9"/>
        <v>3.0244562846496557</v>
      </c>
      <c r="AS16" s="157">
        <f t="shared" si="10"/>
        <v>2.9794887332109155</v>
      </c>
      <c r="AT16" s="157">
        <f t="shared" si="11"/>
        <v>3.0799779092495196</v>
      </c>
      <c r="AU16" s="157">
        <f t="shared" si="12"/>
        <v>3.1816049906489896</v>
      </c>
      <c r="AV16" s="157">
        <f t="shared" si="19"/>
        <v>3.1466373487541874</v>
      </c>
      <c r="AW16" s="52">
        <f t="shared" si="20"/>
        <v>-1.0990566710064598E-2</v>
      </c>
      <c r="AZ16"/>
    </row>
    <row r="17" spans="1:52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</v>
      </c>
      <c r="N17" s="154">
        <v>339529.76000000094</v>
      </c>
      <c r="O17" s="119">
        <v>298306.37000000058</v>
      </c>
      <c r="P17" s="52">
        <f t="shared" si="14"/>
        <v>-0.12141318628446664</v>
      </c>
      <c r="R17" s="109" t="s">
        <v>83</v>
      </c>
      <c r="S17" s="117">
        <v>75798.92399999997</v>
      </c>
      <c r="T17" s="154">
        <v>78510.058999999979</v>
      </c>
      <c r="U17" s="154">
        <v>82860.765000000043</v>
      </c>
      <c r="V17" s="154">
        <v>82287.181999999913</v>
      </c>
      <c r="W17" s="154">
        <v>81224.970999999918</v>
      </c>
      <c r="X17" s="154">
        <v>82936.982000000047</v>
      </c>
      <c r="Y17" s="154">
        <v>94068.771999999837</v>
      </c>
      <c r="Z17" s="154">
        <v>90812.540999999997</v>
      </c>
      <c r="AA17" s="154">
        <v>85853.54</v>
      </c>
      <c r="AB17" s="154">
        <v>81718.175000000017</v>
      </c>
      <c r="AC17" s="154">
        <v>93299.05299999984</v>
      </c>
      <c r="AD17" s="154">
        <v>97861.878999999943</v>
      </c>
      <c r="AE17" s="154">
        <v>103988.54699999987</v>
      </c>
      <c r="AF17" s="119">
        <v>94092.614000000161</v>
      </c>
      <c r="AG17" s="52">
        <f t="shared" si="15"/>
        <v>-9.5163681823535101E-2</v>
      </c>
      <c r="AI17" s="125">
        <f t="shared" si="0"/>
        <v>2.669050065963094</v>
      </c>
      <c r="AJ17" s="157">
        <f t="shared" si="1"/>
        <v>2.3028660849619373</v>
      </c>
      <c r="AK17" s="157">
        <f t="shared" si="2"/>
        <v>2.6914981115024137</v>
      </c>
      <c r="AL17" s="157">
        <f t="shared" si="3"/>
        <v>2.8730237814491453</v>
      </c>
      <c r="AM17" s="157">
        <f t="shared" si="4"/>
        <v>2.9620463358662326</v>
      </c>
      <c r="AN17" s="157">
        <f t="shared" si="5"/>
        <v>3.0321397672069845</v>
      </c>
      <c r="AO17" s="157">
        <f t="shared" si="6"/>
        <v>2.9828765998250821</v>
      </c>
      <c r="AP17" s="157">
        <f t="shared" si="7"/>
        <v>2.9654866008232301</v>
      </c>
      <c r="AQ17" s="157">
        <f t="shared" si="8"/>
        <v>3.1309372530978496</v>
      </c>
      <c r="AR17" s="157">
        <f t="shared" si="9"/>
        <v>2.9865809904698848</v>
      </c>
      <c r="AS17" s="157">
        <f t="shared" si="10"/>
        <v>2.92428611041833</v>
      </c>
      <c r="AT17" s="157">
        <f t="shared" si="11"/>
        <v>3.0741948943082793</v>
      </c>
      <c r="AU17" s="157">
        <f t="shared" si="12"/>
        <v>3.0627226019892806</v>
      </c>
      <c r="AV17" s="157">
        <f t="shared" ref="AV17" si="21">(AF17/O17)*10</f>
        <v>3.154227447439355</v>
      </c>
      <c r="AW17" s="52">
        <f t="shared" ref="AW17" si="22">IF(AV17="","",(AV17-AU17)/AU17)</f>
        <v>2.9876961560488947E-2</v>
      </c>
      <c r="AZ17"/>
    </row>
    <row r="18" spans="1:52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19">
        <v>199599.9499999999</v>
      </c>
      <c r="P18" s="52">
        <f t="shared" si="14"/>
        <v>-7.9945644871375052E-2</v>
      </c>
      <c r="R18" s="109" t="s">
        <v>84</v>
      </c>
      <c r="S18" s="117">
        <v>50975.751000000069</v>
      </c>
      <c r="T18" s="154">
        <v>55476.897000000012</v>
      </c>
      <c r="U18" s="154">
        <v>59634.482000000025</v>
      </c>
      <c r="V18" s="154">
        <v>54113.734999999979</v>
      </c>
      <c r="W18" s="154">
        <v>57504.426999999996</v>
      </c>
      <c r="X18" s="154">
        <v>58105.801000000007</v>
      </c>
      <c r="Y18" s="154">
        <v>58962.415000000001</v>
      </c>
      <c r="Z18" s="154">
        <v>64051.424999999981</v>
      </c>
      <c r="AA18" s="154">
        <v>62214.675000000003</v>
      </c>
      <c r="AB18" s="154">
        <v>64766.222999999991</v>
      </c>
      <c r="AC18" s="154">
        <v>67694.932000000001</v>
      </c>
      <c r="AD18" s="154">
        <v>68116.868000000133</v>
      </c>
      <c r="AE18" s="154">
        <v>65495.567999999992</v>
      </c>
      <c r="AF18" s="119">
        <v>62924.193000000043</v>
      </c>
      <c r="AG18" s="52">
        <f t="shared" si="15"/>
        <v>-3.9260290100850019E-2</v>
      </c>
      <c r="AI18" s="125">
        <f t="shared" si="0"/>
        <v>2.2548834482403852</v>
      </c>
      <c r="AJ18" s="157">
        <f t="shared" si="1"/>
        <v>2.1516429593261281</v>
      </c>
      <c r="AK18" s="157">
        <f t="shared" si="2"/>
        <v>2.0069789019200899</v>
      </c>
      <c r="AL18" s="157">
        <f t="shared" si="3"/>
        <v>2.825221445579241</v>
      </c>
      <c r="AM18" s="157">
        <f t="shared" si="4"/>
        <v>2.7760233480831014</v>
      </c>
      <c r="AN18" s="157">
        <f t="shared" si="5"/>
        <v>2.9152211882609924</v>
      </c>
      <c r="AO18" s="157">
        <f t="shared" si="6"/>
        <v>3.0734340293504063</v>
      </c>
      <c r="AP18" s="157">
        <f t="shared" si="7"/>
        <v>2.6629725829269866</v>
      </c>
      <c r="AQ18" s="157">
        <f t="shared" si="8"/>
        <v>3.1881825143199927</v>
      </c>
      <c r="AR18" s="157">
        <f t="shared" si="9"/>
        <v>3.0273435971735125</v>
      </c>
      <c r="AS18" s="157">
        <f t="shared" si="10"/>
        <v>2.9794259417924462</v>
      </c>
      <c r="AT18" s="157">
        <f t="shared" si="11"/>
        <v>2.8390637794244484</v>
      </c>
      <c r="AU18" s="157">
        <f t="shared" si="12"/>
        <v>3.0190129095735259</v>
      </c>
      <c r="AV18" s="157">
        <f t="shared" ref="AV18" si="23">(AF18/O18)*10</f>
        <v>3.152515469067005</v>
      </c>
      <c r="AW18" s="52">
        <f t="shared" ref="AW18" si="24">IF(AV18="","",(AV18-AU18)/AU18)</f>
        <v>4.4220599080624021E-2</v>
      </c>
      <c r="AZ18" s="105"/>
    </row>
    <row r="19" spans="1:52" ht="20.100000000000001" customHeight="1" thickBot="1" x14ac:dyDescent="0.3">
      <c r="A19" s="201" t="s">
        <v>158</v>
      </c>
      <c r="B19" s="167">
        <f>SUM(B7:B18)</f>
        <v>2666453.899999999</v>
      </c>
      <c r="C19" s="168">
        <f t="shared" ref="C19:O19" si="25">SUM(C7:C18)</f>
        <v>3078610.44</v>
      </c>
      <c r="D19" s="168">
        <f t="shared" si="25"/>
        <v>3362678.8800000013</v>
      </c>
      <c r="E19" s="168">
        <f t="shared" si="25"/>
        <v>3040615.0999999987</v>
      </c>
      <c r="F19" s="168">
        <f t="shared" si="25"/>
        <v>2836168.3299999991</v>
      </c>
      <c r="G19" s="168">
        <f t="shared" si="25"/>
        <v>2798188.63</v>
      </c>
      <c r="H19" s="168">
        <f t="shared" si="25"/>
        <v>2779504.85</v>
      </c>
      <c r="I19" s="168">
        <f t="shared" si="25"/>
        <v>2981569.4700000011</v>
      </c>
      <c r="J19" s="168">
        <f t="shared" si="25"/>
        <v>2951973.26</v>
      </c>
      <c r="K19" s="168">
        <f t="shared" si="25"/>
        <v>2963209.7799999993</v>
      </c>
      <c r="L19" s="168">
        <f t="shared" si="25"/>
        <v>3151383.99</v>
      </c>
      <c r="M19" s="168">
        <f t="shared" si="25"/>
        <v>3288025.72</v>
      </c>
      <c r="N19" s="168">
        <f t="shared" si="25"/>
        <v>3253574.0400000005</v>
      </c>
      <c r="O19" s="169">
        <f t="shared" si="25"/>
        <v>3194689.42</v>
      </c>
      <c r="P19" s="61">
        <f t="shared" si="14"/>
        <v>-1.8098441675542927E-2</v>
      </c>
      <c r="Q19" s="171"/>
      <c r="R19" s="170"/>
      <c r="S19" s="167">
        <f>SUM(S7:S18)</f>
        <v>614380.20500000007</v>
      </c>
      <c r="T19" s="168">
        <f t="shared" ref="T19:AF19" si="26">SUM(T7:T18)</f>
        <v>656918.25999999989</v>
      </c>
      <c r="U19" s="168">
        <f t="shared" si="26"/>
        <v>703504.83499999996</v>
      </c>
      <c r="V19" s="168">
        <f t="shared" si="26"/>
        <v>720793.56200000015</v>
      </c>
      <c r="W19" s="168">
        <f t="shared" si="26"/>
        <v>726284.80299999984</v>
      </c>
      <c r="X19" s="168">
        <f t="shared" si="26"/>
        <v>735533.90500000014</v>
      </c>
      <c r="Y19" s="168">
        <f t="shared" si="26"/>
        <v>723973.625</v>
      </c>
      <c r="Z19" s="168">
        <f t="shared" si="26"/>
        <v>778040.99999999977</v>
      </c>
      <c r="AA19" s="168">
        <f t="shared" si="26"/>
        <v>800341.53700000013</v>
      </c>
      <c r="AB19" s="168">
        <f t="shared" si="26"/>
        <v>819402.33799999987</v>
      </c>
      <c r="AC19" s="168">
        <f t="shared" si="26"/>
        <v>856189.67599999963</v>
      </c>
      <c r="AD19" s="168">
        <f t="shared" si="26"/>
        <v>927437.1510000003</v>
      </c>
      <c r="AE19" s="168">
        <f t="shared" si="26"/>
        <v>938963.28799999948</v>
      </c>
      <c r="AF19" s="169">
        <f t="shared" si="26"/>
        <v>928059.07200000028</v>
      </c>
      <c r="AG19" s="61">
        <f t="shared" si="15"/>
        <v>-1.1613037633479028E-2</v>
      </c>
      <c r="AI19" s="172">
        <f t="shared" si="0"/>
        <v>2.3041096078953411</v>
      </c>
      <c r="AJ19" s="173">
        <f t="shared" si="1"/>
        <v>2.1338141762424474</v>
      </c>
      <c r="AK19" s="173">
        <f t="shared" si="2"/>
        <v>2.0920963913152471</v>
      </c>
      <c r="AL19" s="173">
        <f t="shared" si="3"/>
        <v>2.3705518070998215</v>
      </c>
      <c r="AM19" s="173">
        <f t="shared" si="4"/>
        <v>2.5607958290684389</v>
      </c>
      <c r="AN19" s="173">
        <f t="shared" si="5"/>
        <v>2.6286072965709972</v>
      </c>
      <c r="AO19" s="173">
        <f t="shared" si="6"/>
        <v>2.6046855971487148</v>
      </c>
      <c r="AP19" s="173">
        <f t="shared" si="7"/>
        <v>2.6095014985513636</v>
      </c>
      <c r="AQ19" s="173">
        <f t="shared" si="8"/>
        <v>2.7112086272759806</v>
      </c>
      <c r="AR19" s="173">
        <f t="shared" si="9"/>
        <v>2.7652525431392174</v>
      </c>
      <c r="AS19" s="173">
        <f t="shared" si="10"/>
        <v>2.7168687748521547</v>
      </c>
      <c r="AT19" s="173">
        <f t="shared" si="11"/>
        <v>2.820650536152133</v>
      </c>
      <c r="AU19" s="173">
        <f t="shared" si="12"/>
        <v>2.8859441231587875</v>
      </c>
      <c r="AV19" s="173">
        <f>(AF19/O19)*10</f>
        <v>2.9050056202333439</v>
      </c>
      <c r="AW19" s="57">
        <f t="shared" ref="AW19:AW23" si="27">IF(AV19="","",(AV19-AU19)/AU19)</f>
        <v>6.6049432217325076E-3</v>
      </c>
      <c r="AZ19" s="105"/>
    </row>
    <row r="20" spans="1:52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N20" si="28">SUM(E7:E9)</f>
        <v>705578.6</v>
      </c>
      <c r="F20" s="154">
        <f t="shared" si="28"/>
        <v>632916.85000000009</v>
      </c>
      <c r="G20" s="154">
        <f t="shared" si="28"/>
        <v>633325.84999999986</v>
      </c>
      <c r="H20" s="154">
        <f t="shared" si="28"/>
        <v>600973.71999999986</v>
      </c>
      <c r="I20" s="154">
        <f t="shared" si="28"/>
        <v>621189.68999999983</v>
      </c>
      <c r="J20" s="154">
        <f t="shared" si="28"/>
        <v>700212.19</v>
      </c>
      <c r="K20" s="154">
        <f t="shared" si="28"/>
        <v>677164.05</v>
      </c>
      <c r="L20" s="154">
        <f t="shared" si="28"/>
        <v>711594.16999999958</v>
      </c>
      <c r="M20" s="154">
        <f t="shared" ref="M20" si="29">SUM(M7:M9)</f>
        <v>777932.75999999954</v>
      </c>
      <c r="N20" s="154">
        <f t="shared" si="28"/>
        <v>755568.75999999954</v>
      </c>
      <c r="O20" s="119">
        <f>IF(O9="","",SUM(O7:O9))</f>
        <v>758918.2100000002</v>
      </c>
      <c r="P20" s="61">
        <f t="shared" si="14"/>
        <v>4.4330181147254604E-3</v>
      </c>
      <c r="R20" s="109" t="s">
        <v>85</v>
      </c>
      <c r="S20" s="117">
        <f t="shared" ref="S20:AE20" si="30">SUM(S7:S9)</f>
        <v>127825.96000000005</v>
      </c>
      <c r="T20" s="154">
        <f t="shared" si="30"/>
        <v>131829.77699999997</v>
      </c>
      <c r="U20" s="154">
        <f t="shared" si="30"/>
        <v>147637.00799999994</v>
      </c>
      <c r="V20" s="154">
        <f t="shared" si="30"/>
        <v>147798.02600000007</v>
      </c>
      <c r="W20" s="154">
        <f t="shared" si="30"/>
        <v>150261.35799999989</v>
      </c>
      <c r="X20" s="154">
        <f t="shared" si="30"/>
        <v>154060.902</v>
      </c>
      <c r="Y20" s="154">
        <f t="shared" si="30"/>
        <v>149616.23400000005</v>
      </c>
      <c r="Z20" s="154">
        <f t="shared" si="30"/>
        <v>163461.9059999999</v>
      </c>
      <c r="AA20" s="154">
        <f t="shared" si="30"/>
        <v>175986.76699999999</v>
      </c>
      <c r="AB20" s="154">
        <f t="shared" si="30"/>
        <v>179661.59399999992</v>
      </c>
      <c r="AC20" s="154">
        <f t="shared" si="30"/>
        <v>185422.15799999988</v>
      </c>
      <c r="AD20" s="154">
        <f t="shared" ref="AD20" si="31">SUM(AD7:AD9)</f>
        <v>208515.4380000002</v>
      </c>
      <c r="AE20" s="154">
        <f t="shared" si="30"/>
        <v>211263.07400000002</v>
      </c>
      <c r="AF20" s="119">
        <f>IF(AF9="","",SUM(AF7:AF9))</f>
        <v>211955.04799999984</v>
      </c>
      <c r="AG20" s="61">
        <f t="shared" si="15"/>
        <v>3.2754138567528974E-3</v>
      </c>
      <c r="AI20" s="124">
        <f t="shared" si="0"/>
        <v>2.2349763291863489</v>
      </c>
      <c r="AJ20" s="156">
        <f t="shared" si="1"/>
        <v>2.1937846678638007</v>
      </c>
      <c r="AK20" s="156">
        <f t="shared" si="2"/>
        <v>1.9026467675130263</v>
      </c>
      <c r="AL20" s="156">
        <f t="shared" si="3"/>
        <v>2.094706755562032</v>
      </c>
      <c r="AM20" s="156">
        <f t="shared" si="4"/>
        <v>2.3741089844582248</v>
      </c>
      <c r="AN20" s="156">
        <f t="shared" si="5"/>
        <v>2.4325693006214739</v>
      </c>
      <c r="AO20" s="156">
        <f t="shared" si="6"/>
        <v>2.4895636701052433</v>
      </c>
      <c r="AP20" s="156">
        <f t="shared" si="7"/>
        <v>2.6314330168615636</v>
      </c>
      <c r="AQ20" s="156">
        <f t="shared" si="8"/>
        <v>2.5133348078387496</v>
      </c>
      <c r="AR20" s="156">
        <f t="shared" si="9"/>
        <v>2.6531472543470063</v>
      </c>
      <c r="AS20" s="156">
        <f t="shared" si="10"/>
        <v>2.6057290210795294</v>
      </c>
      <c r="AT20" s="156">
        <f t="shared" si="10"/>
        <v>2.6803786743728382</v>
      </c>
      <c r="AU20" s="156">
        <f t="shared" si="12"/>
        <v>2.7960800549773941</v>
      </c>
      <c r="AV20" s="156">
        <f>IF(AV9="","",(AF20/O20)*10)</f>
        <v>2.792857586063191</v>
      </c>
      <c r="AW20" s="61">
        <f t="shared" si="27"/>
        <v>-1.1524952257595978E-3</v>
      </c>
      <c r="AZ20" s="105"/>
    </row>
    <row r="21" spans="1:52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N21" si="32">SUM(E10:E12)</f>
        <v>793642.10999999975</v>
      </c>
      <c r="F21" s="154">
        <f t="shared" si="32"/>
        <v>677732</v>
      </c>
      <c r="G21" s="154">
        <f t="shared" si="32"/>
        <v>708901.94999999972</v>
      </c>
      <c r="H21" s="154">
        <f t="shared" si="32"/>
        <v>698966.54999999958</v>
      </c>
      <c r="I21" s="154">
        <f t="shared" si="32"/>
        <v>764650.08000000054</v>
      </c>
      <c r="J21" s="154">
        <f t="shared" si="32"/>
        <v>796480.04999999993</v>
      </c>
      <c r="K21" s="154">
        <f t="shared" si="32"/>
        <v>738948.75000000023</v>
      </c>
      <c r="L21" s="154">
        <f t="shared" si="32"/>
        <v>721584.67999999924</v>
      </c>
      <c r="M21" s="154">
        <f t="shared" ref="M21" si="33">SUM(M10:M12)</f>
        <v>857827.72000000044</v>
      </c>
      <c r="N21" s="154">
        <f t="shared" si="32"/>
        <v>793316.29000000039</v>
      </c>
      <c r="O21" s="119">
        <f>IF(O12="","",SUM(O10:O12))</f>
        <v>828214.39999999967</v>
      </c>
      <c r="P21" s="52">
        <f t="shared" si="14"/>
        <v>4.3990159334808654E-2</v>
      </c>
      <c r="R21" s="109" t="s">
        <v>86</v>
      </c>
      <c r="S21" s="117">
        <f t="shared" ref="S21:AE21" si="34">SUM(S10:S12)</f>
        <v>139067.76800000004</v>
      </c>
      <c r="T21" s="154">
        <f t="shared" si="34"/>
        <v>148853.359</v>
      </c>
      <c r="U21" s="154">
        <f t="shared" si="34"/>
        <v>154274.67400000006</v>
      </c>
      <c r="V21" s="154">
        <f t="shared" si="34"/>
        <v>163160.30300000007</v>
      </c>
      <c r="W21" s="154">
        <f t="shared" si="34"/>
        <v>160986.291</v>
      </c>
      <c r="X21" s="154">
        <f t="shared" si="34"/>
        <v>173530.01899999991</v>
      </c>
      <c r="Y21" s="154">
        <f t="shared" si="34"/>
        <v>163064.24500000002</v>
      </c>
      <c r="Z21" s="154">
        <f t="shared" si="34"/>
        <v>184238.13600000006</v>
      </c>
      <c r="AA21" s="154">
        <f t="shared" si="34"/>
        <v>191848.58100000001</v>
      </c>
      <c r="AB21" s="154">
        <f t="shared" si="34"/>
        <v>185481.71500000003</v>
      </c>
      <c r="AC21" s="154">
        <f t="shared" si="34"/>
        <v>184152.50399999987</v>
      </c>
      <c r="AD21" s="154">
        <f t="shared" ref="AD21" si="35">SUM(AD10:AD12)</f>
        <v>229727.8189999999</v>
      </c>
      <c r="AE21" s="154">
        <f t="shared" si="34"/>
        <v>219493.56100000002</v>
      </c>
      <c r="AF21" s="119">
        <f>IF(AF12="","",SUM(AF10:AF12))</f>
        <v>235913.27900000033</v>
      </c>
      <c r="AG21" s="52">
        <f t="shared" si="15"/>
        <v>7.4807287854791849E-2</v>
      </c>
      <c r="AI21" s="125">
        <f t="shared" si="0"/>
        <v>2.1295761374124362</v>
      </c>
      <c r="AJ21" s="157">
        <f t="shared" si="1"/>
        <v>1.8682540841014164</v>
      </c>
      <c r="AK21" s="157">
        <f t="shared" si="2"/>
        <v>1.9590101948490086</v>
      </c>
      <c r="AL21" s="157">
        <f t="shared" si="3"/>
        <v>2.0558423115930697</v>
      </c>
      <c r="AM21" s="157">
        <f t="shared" si="4"/>
        <v>2.3753680068227561</v>
      </c>
      <c r="AN21" s="157">
        <f t="shared" si="5"/>
        <v>2.4478705270877024</v>
      </c>
      <c r="AO21" s="157">
        <f t="shared" si="6"/>
        <v>2.3329334572591511</v>
      </c>
      <c r="AP21" s="157">
        <f t="shared" si="7"/>
        <v>2.4094437549787471</v>
      </c>
      <c r="AQ21" s="157">
        <f t="shared" si="8"/>
        <v>2.4087054157853673</v>
      </c>
      <c r="AR21" s="157">
        <f t="shared" si="9"/>
        <v>2.5100754957634068</v>
      </c>
      <c r="AS21" s="157">
        <f t="shared" si="10"/>
        <v>2.5520567315813865</v>
      </c>
      <c r="AT21" s="157">
        <f t="shared" si="10"/>
        <v>2.6780181339908178</v>
      </c>
      <c r="AU21" s="157">
        <f t="shared" si="12"/>
        <v>2.7667849982004009</v>
      </c>
      <c r="AV21" s="157">
        <f>IF(AV10="","",(AF21/O21)*10)</f>
        <v>2.8484566194454048</v>
      </c>
      <c r="AW21" s="52">
        <f t="shared" ref="AW21" si="36">IF(AV21="","",(AV21-AU21)/AU21)</f>
        <v>2.9518600577249615E-2</v>
      </c>
      <c r="AZ21" s="105"/>
    </row>
    <row r="22" spans="1:52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N22" si="37">SUM(E13:E15)</f>
        <v>754867.37999999942</v>
      </c>
      <c r="F22" s="154">
        <f t="shared" si="37"/>
        <v>738758.1099999994</v>
      </c>
      <c r="G22" s="154">
        <f t="shared" si="37"/>
        <v>704562.56</v>
      </c>
      <c r="H22" s="154">
        <f t="shared" si="37"/>
        <v>722837.31000000017</v>
      </c>
      <c r="I22" s="154">
        <f t="shared" si="37"/>
        <v>737201</v>
      </c>
      <c r="J22" s="154">
        <f t="shared" si="37"/>
        <v>693204.98</v>
      </c>
      <c r="K22" s="154">
        <f t="shared" si="37"/>
        <v>737933.16</v>
      </c>
      <c r="L22" s="154">
        <f t="shared" si="37"/>
        <v>849480.53000000073</v>
      </c>
      <c r="M22" s="154">
        <f t="shared" ref="M22" si="38">SUM(M13:M15)</f>
        <v>799727.64999999991</v>
      </c>
      <c r="N22" s="154">
        <f t="shared" si="37"/>
        <v>849670.0399999998</v>
      </c>
      <c r="O22" s="119">
        <f>IF(O15="","",SUM(O13:O15))</f>
        <v>826724.48</v>
      </c>
      <c r="P22" s="52">
        <f t="shared" si="14"/>
        <v>-2.7005259594653743E-2</v>
      </c>
      <c r="R22" s="109" t="s">
        <v>87</v>
      </c>
      <c r="S22" s="117">
        <f t="shared" ref="S22:AE22" si="39">SUM(S13:S15)</f>
        <v>158206.60300000003</v>
      </c>
      <c r="T22" s="154">
        <f t="shared" si="39"/>
        <v>169988.98999999996</v>
      </c>
      <c r="U22" s="154">
        <f t="shared" si="39"/>
        <v>174028.42199999993</v>
      </c>
      <c r="V22" s="154">
        <f t="shared" si="39"/>
        <v>185845.58100000009</v>
      </c>
      <c r="W22" s="154">
        <f t="shared" si="39"/>
        <v>187208.74600000004</v>
      </c>
      <c r="X22" s="154">
        <f t="shared" si="39"/>
        <v>184869.60900000014</v>
      </c>
      <c r="Y22" s="154">
        <f t="shared" si="39"/>
        <v>182230.02000000002</v>
      </c>
      <c r="Z22" s="154">
        <f t="shared" si="39"/>
        <v>187633.69599999988</v>
      </c>
      <c r="AA22" s="154">
        <f t="shared" si="39"/>
        <v>192412.99599999998</v>
      </c>
      <c r="AB22" s="154">
        <f t="shared" si="39"/>
        <v>210505.53399999993</v>
      </c>
      <c r="AC22" s="154">
        <f t="shared" si="39"/>
        <v>229542.15600000002</v>
      </c>
      <c r="AD22" s="154">
        <f t="shared" ref="AD22" si="40">SUM(AD13:AD15)</f>
        <v>232578.478</v>
      </c>
      <c r="AE22" s="154">
        <f t="shared" si="39"/>
        <v>243737.13999999987</v>
      </c>
      <c r="AF22" s="119">
        <f>IF(AF15="","",SUM(AF13:AF15))</f>
        <v>234147.38300000006</v>
      </c>
      <c r="AG22" s="52">
        <f t="shared" si="15"/>
        <v>-3.9344668604874143E-2</v>
      </c>
      <c r="AI22" s="125">
        <f t="shared" si="0"/>
        <v>2.2188383886890319</v>
      </c>
      <c r="AJ22" s="157">
        <f t="shared" si="1"/>
        <v>2.0914214351067524</v>
      </c>
      <c r="AK22" s="157">
        <f t="shared" si="2"/>
        <v>2.0806401653298372</v>
      </c>
      <c r="AL22" s="157">
        <f t="shared" si="3"/>
        <v>2.461963331890169</v>
      </c>
      <c r="AM22" s="157">
        <f t="shared" si="4"/>
        <v>2.5341007220888607</v>
      </c>
      <c r="AN22" s="157">
        <f t="shared" si="5"/>
        <v>2.6238920359321978</v>
      </c>
      <c r="AO22" s="157">
        <f t="shared" si="6"/>
        <v>2.5210378252334538</v>
      </c>
      <c r="AP22" s="157">
        <f t="shared" si="7"/>
        <v>2.5452176000846425</v>
      </c>
      <c r="AQ22" s="157">
        <f t="shared" si="8"/>
        <v>2.7757012940097461</v>
      </c>
      <c r="AR22" s="157">
        <f t="shared" si="9"/>
        <v>2.852636870255294</v>
      </c>
      <c r="AS22" s="157">
        <f t="shared" si="10"/>
        <v>2.7021473464494807</v>
      </c>
      <c r="AT22" s="157">
        <f t="shared" si="10"/>
        <v>2.9082210425011565</v>
      </c>
      <c r="AU22" s="157">
        <f t="shared" si="12"/>
        <v>2.8686093250975393</v>
      </c>
      <c r="AV22" s="157">
        <f>IF(AV11="","",(AF22/O22)*10)</f>
        <v>2.8322299467895284</v>
      </c>
      <c r="AW22" s="52">
        <f t="shared" ref="AW22" si="41">IF(AV22="","",(AV22-AU22)/AU22)</f>
        <v>-1.2681886651391219E-2</v>
      </c>
      <c r="AZ22" s="105"/>
    </row>
    <row r="23" spans="1:52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N23" si="42">SUM(E16:E18)</f>
        <v>786527.00999999943</v>
      </c>
      <c r="F23" s="155">
        <f t="shared" si="42"/>
        <v>786761.36999999953</v>
      </c>
      <c r="G23" s="155">
        <f t="shared" si="42"/>
        <v>751398.26999999967</v>
      </c>
      <c r="H23" s="155">
        <f t="shared" si="42"/>
        <v>756727.27000000025</v>
      </c>
      <c r="I23" s="155">
        <f t="shared" si="42"/>
        <v>858528.7000000003</v>
      </c>
      <c r="J23" s="155">
        <f t="shared" si="42"/>
        <v>762076.04</v>
      </c>
      <c r="K23" s="155">
        <f t="shared" si="42"/>
        <v>809163.8199999996</v>
      </c>
      <c r="L23" s="155">
        <f t="shared" si="42"/>
        <v>868724.61000000057</v>
      </c>
      <c r="M23" s="155">
        <f t="shared" ref="M23" si="43">SUM(M16:M18)</f>
        <v>852537.59000000032</v>
      </c>
      <c r="N23" s="155">
        <f t="shared" si="42"/>
        <v>855018.950000001</v>
      </c>
      <c r="O23" s="123">
        <f>IF(O18="","",SUM(O16:O18))</f>
        <v>780832.33000000007</v>
      </c>
      <c r="P23" s="55">
        <f t="shared" si="14"/>
        <v>-8.6766053547703059E-2</v>
      </c>
      <c r="R23" s="110" t="s">
        <v>88</v>
      </c>
      <c r="S23" s="196">
        <f t="shared" ref="S23:AE23" si="44">SUM(S16:S18)</f>
        <v>189279.87400000004</v>
      </c>
      <c r="T23" s="155">
        <f t="shared" si="44"/>
        <v>206246.13400000002</v>
      </c>
      <c r="U23" s="155">
        <f t="shared" si="44"/>
        <v>227564.73100000003</v>
      </c>
      <c r="V23" s="155">
        <f t="shared" si="44"/>
        <v>223989.65199999989</v>
      </c>
      <c r="W23" s="155">
        <f t="shared" si="44"/>
        <v>227828.40799999997</v>
      </c>
      <c r="X23" s="155">
        <f t="shared" si="44"/>
        <v>223073.37500000009</v>
      </c>
      <c r="Y23" s="155">
        <f t="shared" si="44"/>
        <v>229063.12599999984</v>
      </c>
      <c r="Z23" s="155">
        <f t="shared" si="44"/>
        <v>242707.26199999999</v>
      </c>
      <c r="AA23" s="155">
        <f t="shared" si="44"/>
        <v>240093.19299999997</v>
      </c>
      <c r="AB23" s="155">
        <f t="shared" si="44"/>
        <v>243753.495</v>
      </c>
      <c r="AC23" s="155">
        <f t="shared" si="44"/>
        <v>257072.85799999989</v>
      </c>
      <c r="AD23" s="155">
        <f t="shared" ref="AD23" si="45">SUM(AD16:AD18)</f>
        <v>256615.41600000014</v>
      </c>
      <c r="AE23" s="155">
        <f t="shared" si="44"/>
        <v>264469.51299999969</v>
      </c>
      <c r="AF23" s="123">
        <f>IF(AF18="","",SUM(AF16:AF18))</f>
        <v>246043.3620000002</v>
      </c>
      <c r="AG23" s="55">
        <f t="shared" si="15"/>
        <v>-6.9672117557079291E-2</v>
      </c>
      <c r="AI23" s="126">
        <f>(S23/B23)*10</f>
        <v>2.5983068713923734</v>
      </c>
      <c r="AJ23" s="158">
        <f>(T23/C23)*10</f>
        <v>2.3757143100519302</v>
      </c>
      <c r="AK23" s="158">
        <f t="shared" ref="AK23:AT23" si="46">IF(U18="","",(U23/D23)*10)</f>
        <v>2.363592154138149</v>
      </c>
      <c r="AL23" s="158">
        <f t="shared" si="46"/>
        <v>2.8478316593348785</v>
      </c>
      <c r="AM23" s="158">
        <f t="shared" si="46"/>
        <v>2.895775220890676</v>
      </c>
      <c r="AN23" s="158">
        <f t="shared" si="46"/>
        <v>2.9687767979556323</v>
      </c>
      <c r="AO23" s="158">
        <f t="shared" si="46"/>
        <v>3.0270235404625998</v>
      </c>
      <c r="AP23" s="158">
        <f t="shared" si="46"/>
        <v>2.8270139600458304</v>
      </c>
      <c r="AQ23" s="158">
        <f t="shared" si="46"/>
        <v>3.1505149144959335</v>
      </c>
      <c r="AR23" s="158">
        <f t="shared" si="46"/>
        <v>3.012412183728137</v>
      </c>
      <c r="AS23" s="158">
        <f t="shared" si="46"/>
        <v>2.9591985197702608</v>
      </c>
      <c r="AT23" s="158">
        <f t="shared" si="46"/>
        <v>3.010018784039775</v>
      </c>
      <c r="AU23" s="158">
        <f t="shared" ref="AU23" si="47">IF(AE18="","",(AE23/N23)*10)</f>
        <v>3.0931421227564533</v>
      </c>
      <c r="AV23" s="158">
        <f>IF(AF18="","",(AF23/O23)*10)</f>
        <v>3.1510396348470895</v>
      </c>
      <c r="AW23" s="55">
        <f t="shared" si="27"/>
        <v>1.871802516434028E-2</v>
      </c>
      <c r="AZ23" s="105"/>
    </row>
    <row r="24" spans="1:52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AZ24" s="105"/>
    </row>
    <row r="25" spans="1:52" ht="15.75" thickBot="1" x14ac:dyDescent="0.3">
      <c r="P25" s="107" t="s">
        <v>1</v>
      </c>
      <c r="AG25" s="289">
        <v>1000</v>
      </c>
      <c r="AW25" s="289" t="s">
        <v>47</v>
      </c>
      <c r="AZ25" s="105"/>
    </row>
    <row r="26" spans="1:52" ht="20.100000000000001" customHeight="1" x14ac:dyDescent="0.25">
      <c r="A26" s="327" t="s">
        <v>2</v>
      </c>
      <c r="B26" s="329" t="s">
        <v>72</v>
      </c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4"/>
      <c r="P26" s="334" t="s">
        <v>147</v>
      </c>
      <c r="R26" s="330" t="s">
        <v>3</v>
      </c>
      <c r="S26" s="322" t="s">
        <v>72</v>
      </c>
      <c r="T26" s="323"/>
      <c r="U26" s="323"/>
      <c r="V26" s="323"/>
      <c r="W26" s="323"/>
      <c r="X26" s="323"/>
      <c r="Y26" s="323"/>
      <c r="Z26" s="323"/>
      <c r="AA26" s="323"/>
      <c r="AB26" s="323"/>
      <c r="AC26" s="323"/>
      <c r="AD26" s="323"/>
      <c r="AE26" s="323"/>
      <c r="AF26" s="324"/>
      <c r="AG26" s="334" t="s">
        <v>147</v>
      </c>
      <c r="AI26" s="322" t="s">
        <v>72</v>
      </c>
      <c r="AJ26" s="323"/>
      <c r="AK26" s="323"/>
      <c r="AL26" s="323"/>
      <c r="AM26" s="323"/>
      <c r="AN26" s="323"/>
      <c r="AO26" s="323"/>
      <c r="AP26" s="323"/>
      <c r="AQ26" s="323"/>
      <c r="AR26" s="323"/>
      <c r="AS26" s="323"/>
      <c r="AT26" s="323"/>
      <c r="AU26" s="323"/>
      <c r="AV26" s="324"/>
      <c r="AW26" s="334" t="str">
        <f>AG26</f>
        <v>D       2023/2022</v>
      </c>
      <c r="AZ26" s="105"/>
    </row>
    <row r="27" spans="1:52" ht="20.100000000000001" customHeight="1" thickBot="1" x14ac:dyDescent="0.3">
      <c r="A27" s="328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133">
        <v>2023</v>
      </c>
      <c r="P27" s="335"/>
      <c r="R27" s="331"/>
      <c r="S27" s="25">
        <v>2010</v>
      </c>
      <c r="T27" s="135">
        <v>2011</v>
      </c>
      <c r="U27" s="135">
        <v>2012</v>
      </c>
      <c r="V27" s="135">
        <v>2013</v>
      </c>
      <c r="W27" s="135">
        <v>2014</v>
      </c>
      <c r="X27" s="135">
        <v>2015</v>
      </c>
      <c r="Y27" s="135">
        <v>2016</v>
      </c>
      <c r="Z27" s="135">
        <v>2017</v>
      </c>
      <c r="AA27" s="135">
        <v>2018</v>
      </c>
      <c r="AB27" s="135">
        <v>2019</v>
      </c>
      <c r="AC27" s="135">
        <v>2020</v>
      </c>
      <c r="AD27" s="135">
        <v>2021</v>
      </c>
      <c r="AE27" s="135">
        <v>2022</v>
      </c>
      <c r="AF27" s="133">
        <v>2023</v>
      </c>
      <c r="AG27" s="335"/>
      <c r="AI27" s="25">
        <v>2010</v>
      </c>
      <c r="AJ27" s="135">
        <v>2011</v>
      </c>
      <c r="AK27" s="135">
        <v>2012</v>
      </c>
      <c r="AL27" s="135">
        <v>2013</v>
      </c>
      <c r="AM27" s="135">
        <v>2014</v>
      </c>
      <c r="AN27" s="135">
        <v>2015</v>
      </c>
      <c r="AO27" s="135">
        <v>2016</v>
      </c>
      <c r="AP27" s="135">
        <v>2017</v>
      </c>
      <c r="AQ27" s="176">
        <v>2018</v>
      </c>
      <c r="AR27" s="135">
        <v>2019</v>
      </c>
      <c r="AS27" s="135">
        <v>2020</v>
      </c>
      <c r="AT27" s="135">
        <v>2021</v>
      </c>
      <c r="AU27" s="135">
        <v>2022</v>
      </c>
      <c r="AV27" s="133">
        <v>2023</v>
      </c>
      <c r="AW27" s="335"/>
      <c r="AZ27" s="105"/>
    </row>
    <row r="28" spans="1:52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2"/>
      <c r="R28" s="291"/>
      <c r="S28" s="293">
        <v>2010</v>
      </c>
      <c r="T28" s="293">
        <v>2011</v>
      </c>
      <c r="U28" s="293">
        <v>2012</v>
      </c>
      <c r="V28" s="293"/>
      <c r="W28" s="293"/>
      <c r="X28" s="293"/>
      <c r="Y28" s="293"/>
      <c r="Z28" s="293"/>
      <c r="AA28" s="290"/>
      <c r="AB28" s="290"/>
      <c r="AC28" s="290"/>
      <c r="AD28" s="290"/>
      <c r="AE28" s="290"/>
      <c r="AF28" s="293"/>
      <c r="AG28" s="294"/>
      <c r="AI28" s="293"/>
      <c r="AJ28" s="293"/>
      <c r="AK28" s="293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2"/>
      <c r="AZ28" s="105"/>
    </row>
    <row r="29" spans="1:52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12">
        <v>101904.72999999995</v>
      </c>
      <c r="P29" s="61">
        <f>IF(O29="","",(O29-N29)/N29)</f>
        <v>3.2497228395415884E-2</v>
      </c>
      <c r="R29" s="109" t="s">
        <v>73</v>
      </c>
      <c r="S29" s="39">
        <v>23270.865999999998</v>
      </c>
      <c r="T29" s="153">
        <v>22495.121000000003</v>
      </c>
      <c r="U29" s="153">
        <v>24799.759999999984</v>
      </c>
      <c r="V29" s="153">
        <v>25615.480000000018</v>
      </c>
      <c r="W29" s="153">
        <v>29400.613000000012</v>
      </c>
      <c r="X29" s="153">
        <v>25803.076000000012</v>
      </c>
      <c r="Y29" s="153">
        <v>26846.136999999999</v>
      </c>
      <c r="Z29" s="153">
        <v>26379.177</v>
      </c>
      <c r="AA29" s="153">
        <v>31298.861000000001</v>
      </c>
      <c r="AB29" s="153">
        <v>31619.378999999994</v>
      </c>
      <c r="AC29" s="153">
        <v>28181.773000000012</v>
      </c>
      <c r="AD29" s="153">
        <v>29969.556000000044</v>
      </c>
      <c r="AE29" s="153">
        <v>27448.124000000014</v>
      </c>
      <c r="AF29" s="112">
        <v>28052.154000000028</v>
      </c>
      <c r="AG29" s="61">
        <f>(AF29-AE29)/AE29</f>
        <v>2.2006239843568656E-2</v>
      </c>
      <c r="AI29" s="197">
        <f t="shared" ref="AI29:AI38" si="48">(S29/B29)*10</f>
        <v>2.7191842704023532</v>
      </c>
      <c r="AJ29" s="156">
        <f t="shared" ref="AJ29:AJ38" si="49">(T29/C29)*10</f>
        <v>2.7800309700828514</v>
      </c>
      <c r="AK29" s="156">
        <f t="shared" ref="AK29:AK38" si="50">(U29/D29)*10</f>
        <v>1.9785027216642543</v>
      </c>
      <c r="AL29" s="156">
        <f t="shared" ref="AL29:AL38" si="51">(V29/E29)*10</f>
        <v>2.1318199900464254</v>
      </c>
      <c r="AM29" s="156">
        <f t="shared" ref="AM29:AM38" si="52">(W29/F29)*10</f>
        <v>2.8836241613634588</v>
      </c>
      <c r="AN29" s="156">
        <f t="shared" ref="AN29:AN38" si="53">(X29/G29)*10</f>
        <v>2.8113968285340656</v>
      </c>
      <c r="AO29" s="156">
        <f t="shared" ref="AO29:AO38" si="54">(Y29/H29)*10</f>
        <v>2.849648832409958</v>
      </c>
      <c r="AP29" s="156">
        <f t="shared" ref="AP29:AP38" si="55">(Z29/I29)*10</f>
        <v>2.7402501496381166</v>
      </c>
      <c r="AQ29" s="156">
        <f t="shared" ref="AQ29:AQ38" si="56">(AA29/J29)*10</f>
        <v>2.5088253749107055</v>
      </c>
      <c r="AR29" s="156">
        <f t="shared" ref="AR29:AR38" si="57">(AB29/K29)*10</f>
        <v>2.713367743379365</v>
      </c>
      <c r="AS29" s="156">
        <f t="shared" ref="AS29:AT38" si="58">(AC29/L29)*10</f>
        <v>2.7634057686437541</v>
      </c>
      <c r="AT29" s="156">
        <f t="shared" si="58"/>
        <v>2.8185167159702846</v>
      </c>
      <c r="AU29" s="156">
        <f>(AE29/N29)*10</f>
        <v>2.7810398942869212</v>
      </c>
      <c r="AV29" s="156">
        <f>(AF29/O29)*10</f>
        <v>2.7527823291421347</v>
      </c>
      <c r="AW29" s="61">
        <f t="shared" ref="AW29" si="59">IF(AV29="","",(AV29-AU29)/AU29)</f>
        <v>-1.0160791005852127E-2</v>
      </c>
      <c r="AZ29" s="105"/>
    </row>
    <row r="30" spans="1:52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19">
        <v>102309.93999999996</v>
      </c>
      <c r="P30" s="52">
        <f t="shared" ref="P30:P45" si="60">IF(O30="","",(O30-N30)/N30)</f>
        <v>-4.6204879525845156E-2</v>
      </c>
      <c r="R30" s="109" t="s">
        <v>74</v>
      </c>
      <c r="S30" s="19">
        <v>24769.378999999986</v>
      </c>
      <c r="T30" s="154">
        <v>26090.180999999997</v>
      </c>
      <c r="U30" s="154">
        <v>26845.964000000011</v>
      </c>
      <c r="V30" s="154">
        <v>29407.368999999981</v>
      </c>
      <c r="W30" s="154">
        <v>29868.044999999998</v>
      </c>
      <c r="X30" s="154">
        <v>27835.92599999997</v>
      </c>
      <c r="Y30" s="154">
        <v>29206.410000000018</v>
      </c>
      <c r="Z30" s="154">
        <v>26234.001999999982</v>
      </c>
      <c r="AA30" s="154">
        <v>31644.39</v>
      </c>
      <c r="AB30" s="154">
        <v>32055.040000000023</v>
      </c>
      <c r="AC30" s="154">
        <v>26905.675000000007</v>
      </c>
      <c r="AD30" s="154">
        <v>29964.09199999999</v>
      </c>
      <c r="AE30" s="154">
        <v>30612.233000000022</v>
      </c>
      <c r="AF30" s="119">
        <v>28250.444000000029</v>
      </c>
      <c r="AG30" s="52">
        <f t="shared" ref="AG30:AG40" si="61">(AF30-AE30)/AE30</f>
        <v>-7.7151803986334214E-2</v>
      </c>
      <c r="AI30" s="198">
        <f t="shared" si="48"/>
        <v>2.7879398375187985</v>
      </c>
      <c r="AJ30" s="157">
        <f t="shared" si="49"/>
        <v>2.0427271510143492</v>
      </c>
      <c r="AK30" s="157">
        <f t="shared" si="50"/>
        <v>2.0896835533292704</v>
      </c>
      <c r="AL30" s="157">
        <f t="shared" si="51"/>
        <v>1.9668833753855519</v>
      </c>
      <c r="AM30" s="157">
        <f t="shared" si="52"/>
        <v>2.7208012815111413</v>
      </c>
      <c r="AN30" s="157">
        <f t="shared" si="53"/>
        <v>2.8186535496385967</v>
      </c>
      <c r="AO30" s="157">
        <f t="shared" si="54"/>
        <v>2.5500559099287456</v>
      </c>
      <c r="AP30" s="157">
        <f t="shared" si="55"/>
        <v>2.5589202711163801</v>
      </c>
      <c r="AQ30" s="157">
        <f t="shared" si="56"/>
        <v>2.135369876877645</v>
      </c>
      <c r="AR30" s="157">
        <f t="shared" si="57"/>
        <v>2.795967218099392</v>
      </c>
      <c r="AS30" s="157">
        <f t="shared" si="58"/>
        <v>2.5867100565456687</v>
      </c>
      <c r="AT30" s="157">
        <f t="shared" si="58"/>
        <v>2.702163825618805</v>
      </c>
      <c r="AU30" s="157">
        <f t="shared" ref="AU30:AU38" si="62">(AE30/N30)*10</f>
        <v>2.8538574514087225</v>
      </c>
      <c r="AV30" s="157">
        <f t="shared" ref="AV30" si="63">(AF30/O30)*10</f>
        <v>2.7612609292899637</v>
      </c>
      <c r="AW30" s="52">
        <f t="shared" ref="AW30" si="64">IF(AV30="","",(AV30-AU30)/AU30)</f>
        <v>-3.244609224369327E-2</v>
      </c>
      <c r="AZ30" s="105"/>
    </row>
    <row r="31" spans="1:52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19">
        <v>140962.1399999999</v>
      </c>
      <c r="P31" s="52">
        <f t="shared" si="60"/>
        <v>2.2732155259935199E-2</v>
      </c>
      <c r="R31" s="109" t="s">
        <v>75</v>
      </c>
      <c r="S31" s="19">
        <v>34176.324999999983</v>
      </c>
      <c r="T31" s="154">
        <v>30181.553999999996</v>
      </c>
      <c r="U31" s="154">
        <v>34669.633000000002</v>
      </c>
      <c r="V31" s="154">
        <v>29423.860999999994</v>
      </c>
      <c r="W31" s="154">
        <v>29544.088000000018</v>
      </c>
      <c r="X31" s="154">
        <v>34831.201999999983</v>
      </c>
      <c r="Y31" s="154">
        <v>34959.243999999999</v>
      </c>
      <c r="Z31" s="154">
        <v>36752.83499999997</v>
      </c>
      <c r="AA31" s="154">
        <v>36699.917000000001</v>
      </c>
      <c r="AB31" s="154">
        <v>35665.698999999964</v>
      </c>
      <c r="AC31" s="154">
        <v>30966.271999999997</v>
      </c>
      <c r="AD31" s="154">
        <v>41575.407999999974</v>
      </c>
      <c r="AE31" s="154">
        <v>38835.720000000016</v>
      </c>
      <c r="AF31" s="119">
        <v>39038.131999999998</v>
      </c>
      <c r="AG31" s="52">
        <f t="shared" si="61"/>
        <v>5.2120058544036776E-3</v>
      </c>
      <c r="AI31" s="198">
        <f t="shared" si="48"/>
        <v>2.0964781146598703</v>
      </c>
      <c r="AJ31" s="157">
        <f t="shared" si="49"/>
        <v>2.4308336581123937</v>
      </c>
      <c r="AK31" s="157">
        <f t="shared" si="50"/>
        <v>1.9152653234034593</v>
      </c>
      <c r="AL31" s="157">
        <f t="shared" si="51"/>
        <v>2.2929730300085991</v>
      </c>
      <c r="AM31" s="157">
        <f t="shared" si="52"/>
        <v>2.7059927155303445</v>
      </c>
      <c r="AN31" s="157">
        <f t="shared" si="53"/>
        <v>2.7063088774745574</v>
      </c>
      <c r="AO31" s="157">
        <f t="shared" si="54"/>
        <v>2.0927770392969895</v>
      </c>
      <c r="AP31" s="157">
        <f t="shared" si="55"/>
        <v>2.8047938509619263</v>
      </c>
      <c r="AQ31" s="157">
        <f t="shared" si="56"/>
        <v>2.691589892008329</v>
      </c>
      <c r="AR31" s="157">
        <f t="shared" si="57"/>
        <v>2.7142155595131729</v>
      </c>
      <c r="AS31" s="157">
        <f t="shared" si="58"/>
        <v>2.6248636127218381</v>
      </c>
      <c r="AT31" s="157">
        <f t="shared" si="58"/>
        <v>2.6944911272557897</v>
      </c>
      <c r="AU31" s="157">
        <f t="shared" si="62"/>
        <v>2.8176742788291529</v>
      </c>
      <c r="AV31" s="157">
        <f t="shared" ref="AV31" si="65">(AF31/O31)*10</f>
        <v>2.7694054587990808</v>
      </c>
      <c r="AW31" s="52">
        <f t="shared" ref="AW31" si="66">IF(AV31="","",(AV31-AU31)/AU31)</f>
        <v>-1.7130730969418338E-2</v>
      </c>
      <c r="AZ31" s="105"/>
    </row>
    <row r="32" spans="1:52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19">
        <v>116649.17</v>
      </c>
      <c r="P32" s="52">
        <f t="shared" si="60"/>
        <v>-0.11808018791036025</v>
      </c>
      <c r="R32" s="109" t="s">
        <v>76</v>
      </c>
      <c r="S32" s="19">
        <v>29571.834999999992</v>
      </c>
      <c r="T32" s="154">
        <v>27556.182000000004</v>
      </c>
      <c r="U32" s="154">
        <v>27462.67</v>
      </c>
      <c r="V32" s="154">
        <v>33693.252999999975</v>
      </c>
      <c r="W32" s="154">
        <v>31434.276000000013</v>
      </c>
      <c r="X32" s="154">
        <v>35272.59899999998</v>
      </c>
      <c r="Y32" s="154">
        <v>32738.878999999994</v>
      </c>
      <c r="Z32" s="154">
        <v>32002.925999999999</v>
      </c>
      <c r="AA32" s="154">
        <v>37177.171999999999</v>
      </c>
      <c r="AB32" s="154">
        <v>34138.758999999991</v>
      </c>
      <c r="AC32" s="154">
        <v>27197.232999999986</v>
      </c>
      <c r="AD32" s="154">
        <v>36264.787000000062</v>
      </c>
      <c r="AE32" s="154">
        <v>35088.123000000021</v>
      </c>
      <c r="AF32" s="119">
        <v>31275.879999999979</v>
      </c>
      <c r="AG32" s="52">
        <f t="shared" si="61"/>
        <v>-0.1086476754541712</v>
      </c>
      <c r="AI32" s="198">
        <f t="shared" si="48"/>
        <v>2.2914270225780289</v>
      </c>
      <c r="AJ32" s="157">
        <f t="shared" si="49"/>
        <v>1.9145717289185553</v>
      </c>
      <c r="AK32" s="157">
        <f t="shared" si="50"/>
        <v>2.1035922277296368</v>
      </c>
      <c r="AL32" s="157">
        <f t="shared" si="51"/>
        <v>2.004869476200021</v>
      </c>
      <c r="AM32" s="157">
        <f t="shared" si="52"/>
        <v>2.7051742263548508</v>
      </c>
      <c r="AN32" s="157">
        <f t="shared" si="53"/>
        <v>2.7930772105810764</v>
      </c>
      <c r="AO32" s="157">
        <f t="shared" si="54"/>
        <v>2.0109938298336294</v>
      </c>
      <c r="AP32" s="157">
        <f t="shared" si="55"/>
        <v>2.3678384891138591</v>
      </c>
      <c r="AQ32" s="157">
        <f t="shared" si="56"/>
        <v>2.2640842936783332</v>
      </c>
      <c r="AR32" s="157">
        <f t="shared" si="57"/>
        <v>2.578341806144997</v>
      </c>
      <c r="AS32" s="157">
        <f t="shared" si="58"/>
        <v>2.6090495071464521</v>
      </c>
      <c r="AT32" s="157">
        <f t="shared" si="58"/>
        <v>2.6516092544009791</v>
      </c>
      <c r="AU32" s="157">
        <f t="shared" si="62"/>
        <v>2.6528187763991968</v>
      </c>
      <c r="AV32" s="157">
        <f t="shared" ref="AV32" si="67">(AF32/O32)*10</f>
        <v>2.6811918164526998</v>
      </c>
      <c r="AW32" s="52">
        <f t="shared" ref="AW32" si="68">IF(AV32="","",(AV32-AU32)/AU32)</f>
        <v>1.0695430952888189E-2</v>
      </c>
      <c r="AZ32" s="105"/>
    </row>
    <row r="33" spans="1:52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19">
        <v>129413.43999999993</v>
      </c>
      <c r="P33" s="52">
        <f t="shared" si="60"/>
        <v>3.5265564949260118E-3</v>
      </c>
      <c r="R33" s="109" t="s">
        <v>77</v>
      </c>
      <c r="S33" s="19">
        <v>29004.790999999972</v>
      </c>
      <c r="T33" s="154">
        <v>32396.498</v>
      </c>
      <c r="U33" s="154">
        <v>31705.719999999998</v>
      </c>
      <c r="V33" s="154">
        <v>31122.389999999996</v>
      </c>
      <c r="W33" s="154">
        <v>31058.100000000006</v>
      </c>
      <c r="X33" s="154">
        <v>31539.86900000001</v>
      </c>
      <c r="Y33" s="154">
        <v>33068.363999999994</v>
      </c>
      <c r="Z33" s="154">
        <v>35573.933999999957</v>
      </c>
      <c r="AA33" s="154">
        <v>34606.108999999997</v>
      </c>
      <c r="AB33" s="154">
        <v>36493.042000000009</v>
      </c>
      <c r="AC33" s="154">
        <v>28939.759999999998</v>
      </c>
      <c r="AD33" s="154">
        <v>35107.968000000023</v>
      </c>
      <c r="AE33" s="154">
        <v>34502.495999999999</v>
      </c>
      <c r="AF33" s="119">
        <v>34647.590000000018</v>
      </c>
      <c r="AG33" s="52">
        <f t="shared" si="61"/>
        <v>4.2053189427228438E-3</v>
      </c>
      <c r="AI33" s="198">
        <f t="shared" si="48"/>
        <v>2.4552842575993914</v>
      </c>
      <c r="AJ33" s="157">
        <f t="shared" si="49"/>
        <v>2.2012427902355096</v>
      </c>
      <c r="AK33" s="157">
        <f t="shared" si="50"/>
        <v>1.8923654382954234</v>
      </c>
      <c r="AL33" s="157">
        <f t="shared" si="51"/>
        <v>2.3594416740317734</v>
      </c>
      <c r="AM33" s="157">
        <f t="shared" si="52"/>
        <v>2.6818729356906932</v>
      </c>
      <c r="AN33" s="157">
        <f t="shared" si="53"/>
        <v>2.7474026310017368</v>
      </c>
      <c r="AO33" s="157">
        <f t="shared" si="54"/>
        <v>2.3909894211379137</v>
      </c>
      <c r="AP33" s="157">
        <f t="shared" si="55"/>
        <v>2.6441904855347453</v>
      </c>
      <c r="AQ33" s="157">
        <f t="shared" si="56"/>
        <v>2.4025006171809284</v>
      </c>
      <c r="AR33" s="157">
        <f t="shared" si="57"/>
        <v>2.5432874794546838</v>
      </c>
      <c r="AS33" s="157">
        <f t="shared" si="58"/>
        <v>2.5567507968930014</v>
      </c>
      <c r="AT33" s="157">
        <f t="shared" si="58"/>
        <v>2.7072195800906469</v>
      </c>
      <c r="AU33" s="157">
        <f t="shared" si="62"/>
        <v>2.6754694876637215</v>
      </c>
      <c r="AV33" s="157">
        <f t="shared" ref="AV33" si="69">(AF33/O33)*10</f>
        <v>2.6772791141321983</v>
      </c>
      <c r="AW33" s="52">
        <f t="shared" ref="AW33" si="70">IF(AV33="","",(AV33-AU33)/AU33)</f>
        <v>6.7637716551087522E-4</v>
      </c>
      <c r="AZ33" s="105"/>
    </row>
    <row r="34" spans="1:52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19">
        <v>124020.86000000016</v>
      </c>
      <c r="P34" s="52">
        <f t="shared" si="60"/>
        <v>2.572991152251913E-2</v>
      </c>
      <c r="R34" s="109" t="s">
        <v>78</v>
      </c>
      <c r="S34" s="19">
        <v>28421.635000000002</v>
      </c>
      <c r="T34" s="154">
        <v>31101.468000000008</v>
      </c>
      <c r="U34" s="154">
        <v>27821.58</v>
      </c>
      <c r="V34" s="154">
        <v>30041.770000000019</v>
      </c>
      <c r="W34" s="154">
        <v>29496.788000000015</v>
      </c>
      <c r="X34" s="154">
        <v>31068.588000000022</v>
      </c>
      <c r="Y34" s="154">
        <v>31963.873999999989</v>
      </c>
      <c r="Z34" s="154">
        <v>36419.877999999997</v>
      </c>
      <c r="AA34" s="154">
        <v>35474.750999999997</v>
      </c>
      <c r="AB34" s="154">
        <v>29960.277999999991</v>
      </c>
      <c r="AC34" s="154">
        <v>34243.893000000018</v>
      </c>
      <c r="AD34" s="154">
        <v>37052.935999999958</v>
      </c>
      <c r="AE34" s="154">
        <v>32003.355000000043</v>
      </c>
      <c r="AF34" s="119">
        <v>33802.41300000003</v>
      </c>
      <c r="AG34" s="52">
        <f t="shared" si="61"/>
        <v>5.621466874332344E-2</v>
      </c>
      <c r="AI34" s="198">
        <f t="shared" si="48"/>
        <v>2.1020165625234823</v>
      </c>
      <c r="AJ34" s="157">
        <f t="shared" si="49"/>
        <v>1.7740098041642658</v>
      </c>
      <c r="AK34" s="157">
        <f t="shared" si="50"/>
        <v>2.354680177351006</v>
      </c>
      <c r="AL34" s="157">
        <f t="shared" si="51"/>
        <v>1.9712545810595916</v>
      </c>
      <c r="AM34" s="157">
        <f t="shared" si="52"/>
        <v>2.5708010782503732</v>
      </c>
      <c r="AN34" s="157">
        <f t="shared" si="53"/>
        <v>2.691606613908089</v>
      </c>
      <c r="AO34" s="157">
        <f t="shared" si="54"/>
        <v>2.5245321454200687</v>
      </c>
      <c r="AP34" s="157">
        <f t="shared" si="55"/>
        <v>2.3212555829506831</v>
      </c>
      <c r="AQ34" s="157">
        <f t="shared" si="56"/>
        <v>2.4196352167128494</v>
      </c>
      <c r="AR34" s="157">
        <f t="shared" si="57"/>
        <v>2.6077093653063175</v>
      </c>
      <c r="AS34" s="157">
        <f t="shared" si="58"/>
        <v>2.6111078111666934</v>
      </c>
      <c r="AT34" s="157">
        <f t="shared" si="58"/>
        <v>2.7174495870537294</v>
      </c>
      <c r="AU34" s="157">
        <f t="shared" si="62"/>
        <v>2.6468771860293314</v>
      </c>
      <c r="AV34" s="157">
        <f t="shared" ref="AV34" si="71">(AF34/O34)*10</f>
        <v>2.7255425417949839</v>
      </c>
      <c r="AW34" s="52">
        <f t="shared" ref="AW34" si="72">IF(AV34="","",(AV34-AU34)/AU34)</f>
        <v>2.9720062638667794E-2</v>
      </c>
      <c r="AZ34" s="105"/>
    </row>
    <row r="35" spans="1:52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19">
        <v>119680.52999999993</v>
      </c>
      <c r="P35" s="52">
        <f t="shared" si="60"/>
        <v>-7.9210546562442558E-2</v>
      </c>
      <c r="R35" s="109" t="s">
        <v>79</v>
      </c>
      <c r="S35" s="19">
        <v>32779.412000000004</v>
      </c>
      <c r="T35" s="154">
        <v>32399.374999999993</v>
      </c>
      <c r="U35" s="154">
        <v>32672.658999999996</v>
      </c>
      <c r="V35" s="154">
        <v>33859.816999999988</v>
      </c>
      <c r="W35" s="154">
        <v>36267.96699999999</v>
      </c>
      <c r="X35" s="154">
        <v>36630.704999999973</v>
      </c>
      <c r="Y35" s="154">
        <v>36275.366999999962</v>
      </c>
      <c r="Z35" s="154">
        <v>35138.28200000005</v>
      </c>
      <c r="AA35" s="154">
        <v>35499.514000000003</v>
      </c>
      <c r="AB35" s="154">
        <v>41925.194999999985</v>
      </c>
      <c r="AC35" s="154">
        <v>39852.698999999964</v>
      </c>
      <c r="AD35" s="154">
        <v>35007.287999999979</v>
      </c>
      <c r="AE35" s="154">
        <v>33825.857000000018</v>
      </c>
      <c r="AF35" s="119">
        <v>33100.169000000002</v>
      </c>
      <c r="AG35" s="52">
        <f t="shared" si="61"/>
        <v>-2.1453647131542478E-2</v>
      </c>
      <c r="AI35" s="198">
        <f t="shared" si="48"/>
        <v>2.5730718413288924</v>
      </c>
      <c r="AJ35" s="157">
        <f t="shared" si="49"/>
        <v>2.1152117341675951</v>
      </c>
      <c r="AK35" s="157">
        <f t="shared" si="50"/>
        <v>2.0786182429808124</v>
      </c>
      <c r="AL35" s="157">
        <f t="shared" si="51"/>
        <v>2.2082312689324564</v>
      </c>
      <c r="AM35" s="157">
        <f t="shared" si="52"/>
        <v>2.8364029516511247</v>
      </c>
      <c r="AN35" s="157">
        <f t="shared" si="53"/>
        <v>2.9159914494554884</v>
      </c>
      <c r="AO35" s="157">
        <f t="shared" si="54"/>
        <v>2.6482236092860245</v>
      </c>
      <c r="AP35" s="157">
        <f t="shared" si="55"/>
        <v>2.4414298807413699</v>
      </c>
      <c r="AQ35" s="157">
        <f t="shared" si="56"/>
        <v>2.5776024338708856</v>
      </c>
      <c r="AR35" s="157">
        <f t="shared" si="57"/>
        <v>2.962909422884465</v>
      </c>
      <c r="AS35" s="157">
        <f t="shared" si="58"/>
        <v>2.6702840031607016</v>
      </c>
      <c r="AT35" s="157">
        <f t="shared" si="58"/>
        <v>2.9177581046988688</v>
      </c>
      <c r="AU35" s="157">
        <f t="shared" si="62"/>
        <v>2.6024694558995529</v>
      </c>
      <c r="AV35" s="157">
        <f t="shared" ref="AV35" si="73">(AF35/O35)*10</f>
        <v>2.7657104292569579</v>
      </c>
      <c r="AW35" s="52">
        <f t="shared" ref="AW35" si="74">IF(AV35="","",(AV35-AU35)/AU35)</f>
        <v>6.2725413736308439E-2</v>
      </c>
      <c r="AZ35" s="105"/>
    </row>
    <row r="36" spans="1:52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19">
        <v>99688.55</v>
      </c>
      <c r="P36" s="52">
        <f t="shared" si="60"/>
        <v>-7.6376586264521804E-2</v>
      </c>
      <c r="R36" s="109" t="s">
        <v>80</v>
      </c>
      <c r="S36" s="19">
        <v>21851.23599999999</v>
      </c>
      <c r="T36" s="154">
        <v>23756.94100000001</v>
      </c>
      <c r="U36" s="154">
        <v>26722.863000000001</v>
      </c>
      <c r="V36" s="154">
        <v>25745.833000000013</v>
      </c>
      <c r="W36" s="154">
        <v>21196.857</v>
      </c>
      <c r="X36" s="154">
        <v>23742.381999999994</v>
      </c>
      <c r="Y36" s="154">
        <v>27458.442999999999</v>
      </c>
      <c r="Z36" s="154">
        <v>27213.074000000004</v>
      </c>
      <c r="AA36" s="154">
        <v>30488.754000000001</v>
      </c>
      <c r="AB36" s="154">
        <v>28270.806999999997</v>
      </c>
      <c r="AC36" s="154">
        <v>25817.175000000007</v>
      </c>
      <c r="AD36" s="154">
        <v>25658.437000000005</v>
      </c>
      <c r="AE36" s="154">
        <v>28965.705000000002</v>
      </c>
      <c r="AF36" s="119">
        <v>27255.071999999975</v>
      </c>
      <c r="AG36" s="52">
        <f t="shared" si="61"/>
        <v>-5.905718504003362E-2</v>
      </c>
      <c r="AI36" s="198">
        <f t="shared" si="48"/>
        <v>2.596858038930463</v>
      </c>
      <c r="AJ36" s="157">
        <f t="shared" si="49"/>
        <v>2.5390380338304137</v>
      </c>
      <c r="AK36" s="157">
        <f t="shared" si="50"/>
        <v>2.4369051446930676</v>
      </c>
      <c r="AL36" s="157">
        <f t="shared" si="51"/>
        <v>3.0047628823362675</v>
      </c>
      <c r="AM36" s="157">
        <f t="shared" si="52"/>
        <v>2.8217482283915563</v>
      </c>
      <c r="AN36" s="157">
        <f t="shared" si="53"/>
        <v>3.0548593316653818</v>
      </c>
      <c r="AO36" s="157">
        <f t="shared" si="54"/>
        <v>2.4088946240090925</v>
      </c>
      <c r="AP36" s="157">
        <f t="shared" si="55"/>
        <v>2.4788911781300693</v>
      </c>
      <c r="AQ36" s="157">
        <f t="shared" si="56"/>
        <v>2.6460630977752024</v>
      </c>
      <c r="AR36" s="157">
        <f t="shared" si="57"/>
        <v>2.7962553403787336</v>
      </c>
      <c r="AS36" s="157">
        <f t="shared" si="58"/>
        <v>2.8847610738564002</v>
      </c>
      <c r="AT36" s="157">
        <f t="shared" si="58"/>
        <v>2.8576564297455391</v>
      </c>
      <c r="AU36" s="157">
        <f t="shared" si="62"/>
        <v>2.6836987129770478</v>
      </c>
      <c r="AV36" s="157">
        <f t="shared" ref="AV36" si="75">(AF36/O36)*10</f>
        <v>2.7340223124922547</v>
      </c>
      <c r="AW36" s="52">
        <f t="shared" ref="AW36" si="76">IF(AV36="","",(AV36-AU36)/AU36)</f>
        <v>1.8751583131096924E-2</v>
      </c>
      <c r="AZ36" s="105"/>
    </row>
    <row r="37" spans="1:52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19">
        <v>118603.20999999995</v>
      </c>
      <c r="P37" s="52">
        <f t="shared" si="60"/>
        <v>-2.7343342717138174E-3</v>
      </c>
      <c r="R37" s="109" t="s">
        <v>81</v>
      </c>
      <c r="S37" s="19">
        <v>36869.314999999995</v>
      </c>
      <c r="T37" s="154">
        <v>38144.778000000013</v>
      </c>
      <c r="U37" s="154">
        <v>35747.971000000005</v>
      </c>
      <c r="V37" s="154">
        <v>35405.063999999991</v>
      </c>
      <c r="W37" s="154">
        <v>39468.506000000016</v>
      </c>
      <c r="X37" s="154">
        <v>36656.012999999941</v>
      </c>
      <c r="Y37" s="154">
        <v>39730.441999999974</v>
      </c>
      <c r="Z37" s="154">
        <v>38905.268000000018</v>
      </c>
      <c r="AA37" s="154">
        <v>37110.972999999998</v>
      </c>
      <c r="AB37" s="154">
        <v>44437.182000000023</v>
      </c>
      <c r="AC37" s="154">
        <v>35516.305999999968</v>
      </c>
      <c r="AD37" s="154">
        <v>38379.319000000003</v>
      </c>
      <c r="AE37" s="154">
        <v>36707.813999999991</v>
      </c>
      <c r="AF37" s="119">
        <v>35088.952999999987</v>
      </c>
      <c r="AG37" s="52">
        <f t="shared" si="61"/>
        <v>-4.4101264106873941E-2</v>
      </c>
      <c r="AI37" s="198">
        <f t="shared" si="48"/>
        <v>2.6609147163514684</v>
      </c>
      <c r="AJ37" s="157">
        <f t="shared" si="49"/>
        <v>2.4477706740286518</v>
      </c>
      <c r="AK37" s="157">
        <f t="shared" si="50"/>
        <v>2.1417496349682335</v>
      </c>
      <c r="AL37" s="157">
        <f t="shared" si="51"/>
        <v>2.5106144445623939</v>
      </c>
      <c r="AM37" s="157">
        <f t="shared" si="52"/>
        <v>3.1842521435822113</v>
      </c>
      <c r="AN37" s="157">
        <f t="shared" si="53"/>
        <v>3.3649454435831103</v>
      </c>
      <c r="AO37" s="157">
        <f t="shared" si="54"/>
        <v>2.7034880868546924</v>
      </c>
      <c r="AP37" s="157">
        <f t="shared" si="55"/>
        <v>2.6358170139749189</v>
      </c>
      <c r="AQ37" s="157">
        <f t="shared" si="56"/>
        <v>3.1656773651131371</v>
      </c>
      <c r="AR37" s="157">
        <f t="shared" si="57"/>
        <v>3.2745226936823624</v>
      </c>
      <c r="AS37" s="157">
        <f t="shared" si="58"/>
        <v>2.8372562827357921</v>
      </c>
      <c r="AT37" s="157">
        <f t="shared" si="58"/>
        <v>3.0130879305787333</v>
      </c>
      <c r="AU37" s="157">
        <f t="shared" si="62"/>
        <v>3.0865473679962045</v>
      </c>
      <c r="AV37" s="157">
        <f t="shared" ref="AV37:AV38" si="77">(AF37/O37)*10</f>
        <v>2.9585162998539416</v>
      </c>
      <c r="AW37" s="52">
        <f t="shared" ref="AW37:AW38" si="78">IF(AV37="","",(AV37-AU37)/AU37)</f>
        <v>-4.1480350980448777E-2</v>
      </c>
      <c r="AZ37" s="105"/>
    </row>
    <row r="38" spans="1:52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19">
        <v>127649.04999999993</v>
      </c>
      <c r="P38" s="52">
        <f t="shared" si="60"/>
        <v>-1.4819798279283975E-2</v>
      </c>
      <c r="R38" s="109" t="s">
        <v>82</v>
      </c>
      <c r="S38" s="19">
        <v>39727.941999999974</v>
      </c>
      <c r="T38" s="154">
        <v>40734.826999999983</v>
      </c>
      <c r="U38" s="154">
        <v>48266.111999999994</v>
      </c>
      <c r="V38" s="154">
        <v>48573.176999999916</v>
      </c>
      <c r="W38" s="154">
        <v>47199.009999999987</v>
      </c>
      <c r="X38" s="154">
        <v>49361.275999999947</v>
      </c>
      <c r="Y38" s="154">
        <v>45412.628000000033</v>
      </c>
      <c r="Z38" s="154">
        <v>51801.627999999968</v>
      </c>
      <c r="AA38" s="154">
        <v>54582.834000000003</v>
      </c>
      <c r="AB38" s="154">
        <v>54939.106999999975</v>
      </c>
      <c r="AC38" s="154">
        <v>39610.614999999998</v>
      </c>
      <c r="AD38" s="154">
        <v>40227.44400000004</v>
      </c>
      <c r="AE38" s="154">
        <v>41068.910000000025</v>
      </c>
      <c r="AF38" s="119">
        <v>41310.299999999959</v>
      </c>
      <c r="AG38" s="52">
        <f t="shared" si="61"/>
        <v>5.8776821688214711E-3</v>
      </c>
      <c r="AI38" s="198">
        <f t="shared" si="48"/>
        <v>3.2539314368583776</v>
      </c>
      <c r="AJ38" s="157">
        <f t="shared" si="49"/>
        <v>3.1337083285605001</v>
      </c>
      <c r="AK38" s="157">
        <f t="shared" si="50"/>
        <v>2.2562326611474677</v>
      </c>
      <c r="AL38" s="157">
        <f t="shared" si="51"/>
        <v>3.3901116276712977</v>
      </c>
      <c r="AM38" s="157">
        <f t="shared" si="52"/>
        <v>3.3140091652530894</v>
      </c>
      <c r="AN38" s="157">
        <f t="shared" si="53"/>
        <v>3.4292885910740196</v>
      </c>
      <c r="AO38" s="157">
        <f t="shared" si="54"/>
        <v>3.2799387414257781</v>
      </c>
      <c r="AP38" s="157">
        <f t="shared" si="55"/>
        <v>3.0212068642228891</v>
      </c>
      <c r="AQ38" s="157">
        <f t="shared" si="56"/>
        <v>3.2532448061198354</v>
      </c>
      <c r="AR38" s="157">
        <f t="shared" si="57"/>
        <v>3.4008016340950329</v>
      </c>
      <c r="AS38" s="157">
        <f t="shared" si="58"/>
        <v>3.1623807399392989</v>
      </c>
      <c r="AT38" s="157">
        <f t="shared" si="58"/>
        <v>3.1617372629813776</v>
      </c>
      <c r="AU38" s="157">
        <f t="shared" si="62"/>
        <v>3.1696496791985505</v>
      </c>
      <c r="AV38" s="157">
        <f t="shared" si="77"/>
        <v>3.2362403010441505</v>
      </c>
      <c r="AW38" s="52">
        <f t="shared" si="78"/>
        <v>2.1008827026726046E-2</v>
      </c>
      <c r="AZ38" s="105"/>
    </row>
    <row r="39" spans="1:52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19">
        <v>148359.29999999973</v>
      </c>
      <c r="P39" s="52">
        <f t="shared" si="60"/>
        <v>8.2125264405577131E-3</v>
      </c>
      <c r="R39" s="109" t="s">
        <v>83</v>
      </c>
      <c r="S39" s="19">
        <v>50334.872000000032</v>
      </c>
      <c r="T39" s="154">
        <v>48986.57900000002</v>
      </c>
      <c r="U39" s="154">
        <v>51362.042000000016</v>
      </c>
      <c r="V39" s="154">
        <v>51289.855999999963</v>
      </c>
      <c r="W39" s="154">
        <v>48284.936000000031</v>
      </c>
      <c r="X39" s="154">
        <v>53105.856999999989</v>
      </c>
      <c r="Y39" s="154">
        <v>59549.020999999986</v>
      </c>
      <c r="Z39" s="154">
        <v>59908.970000000067</v>
      </c>
      <c r="AA39" s="154">
        <v>53697.078000000001</v>
      </c>
      <c r="AB39" s="154">
        <v>48381.740000000013</v>
      </c>
      <c r="AC39" s="154">
        <v>43825.39899999999</v>
      </c>
      <c r="AD39" s="154">
        <v>46964.612000000016</v>
      </c>
      <c r="AE39" s="154">
        <v>46669.291999999994</v>
      </c>
      <c r="AF39" s="119">
        <v>49096.206999999973</v>
      </c>
      <c r="AG39" s="52">
        <f t="shared" si="61"/>
        <v>5.2002395922354672E-2</v>
      </c>
      <c r="AI39" s="198">
        <f t="shared" ref="AI39:AJ45" si="79">(S39/B39)*10</f>
        <v>3.2414904621629503</v>
      </c>
      <c r="AJ39" s="157">
        <f t="shared" si="79"/>
        <v>2.5668080317411479</v>
      </c>
      <c r="AK39" s="157">
        <f t="shared" ref="AK39:AT41" si="80">IF(U39="","",(U39/D39)*10)</f>
        <v>3.1227660965473962</v>
      </c>
      <c r="AL39" s="157">
        <f t="shared" si="80"/>
        <v>3.2923693141074821</v>
      </c>
      <c r="AM39" s="157">
        <f t="shared" si="80"/>
        <v>3.4202920027254784</v>
      </c>
      <c r="AN39" s="157">
        <f t="shared" si="80"/>
        <v>3.4483133730908344</v>
      </c>
      <c r="AO39" s="157">
        <f t="shared" si="80"/>
        <v>3.0834533940913951</v>
      </c>
      <c r="AP39" s="157">
        <f t="shared" si="80"/>
        <v>2.9683270442133765</v>
      </c>
      <c r="AQ39" s="157">
        <f t="shared" si="80"/>
        <v>3.3181225695901304</v>
      </c>
      <c r="AR39" s="157">
        <f t="shared" si="80"/>
        <v>3.2080125021789963</v>
      </c>
      <c r="AS39" s="157">
        <f t="shared" si="80"/>
        <v>3.0872727608300847</v>
      </c>
      <c r="AT39" s="157">
        <f t="shared" si="80"/>
        <v>3.0523879633076105</v>
      </c>
      <c r="AU39" s="157">
        <f>IF(AE39="","",(AE39/N39)*10)</f>
        <v>3.1715278243097793</v>
      </c>
      <c r="AV39" s="157">
        <f t="shared" ref="AV39" si="81">(AF39/O39)*10</f>
        <v>3.3092773422360491</v>
      </c>
      <c r="AW39" s="52">
        <f t="shared" ref="AW39" si="82">IF(AV39="","",(AV39-AU39)/AU39)</f>
        <v>4.3433173396877967E-2</v>
      </c>
      <c r="AZ39" s="105"/>
    </row>
    <row r="40" spans="1:52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19">
        <v>89044.910000000033</v>
      </c>
      <c r="P40" s="52">
        <f t="shared" si="60"/>
        <v>-0.18399383667067337</v>
      </c>
      <c r="R40" s="110" t="s">
        <v>84</v>
      </c>
      <c r="S40" s="19">
        <v>35379.044000000002</v>
      </c>
      <c r="T40" s="154">
        <v>37144.067999999992</v>
      </c>
      <c r="U40" s="154">
        <v>37986.12000000001</v>
      </c>
      <c r="V40" s="154">
        <v>33420.183999999987</v>
      </c>
      <c r="W40" s="154">
        <v>33733.983000000022</v>
      </c>
      <c r="X40" s="154">
        <v>36039.897999999965</v>
      </c>
      <c r="Y40" s="154">
        <v>34055.992000000013</v>
      </c>
      <c r="Z40" s="154">
        <v>36034.477999999988</v>
      </c>
      <c r="AA40" s="154">
        <v>35921.741999999998</v>
      </c>
      <c r="AB40" s="154">
        <v>37043.72399999998</v>
      </c>
      <c r="AC40" s="154">
        <v>32897.341999999997</v>
      </c>
      <c r="AD40" s="154">
        <v>33474.04300000002</v>
      </c>
      <c r="AE40" s="154">
        <v>32438.861000000004</v>
      </c>
      <c r="AF40" s="119">
        <v>27017.069999999989</v>
      </c>
      <c r="AG40" s="52">
        <f t="shared" si="61"/>
        <v>-0.1671387598966565</v>
      </c>
      <c r="AI40" s="198">
        <f t="shared" si="79"/>
        <v>2.3641849315690981</v>
      </c>
      <c r="AJ40" s="157">
        <f t="shared" si="79"/>
        <v>2.3331363931299971</v>
      </c>
      <c r="AK40" s="157">
        <f t="shared" si="80"/>
        <v>1.8672394304510065</v>
      </c>
      <c r="AL40" s="157">
        <f t="shared" si="80"/>
        <v>3.0775081161693092</v>
      </c>
      <c r="AM40" s="157">
        <f t="shared" si="80"/>
        <v>3.1734234355002373</v>
      </c>
      <c r="AN40" s="157">
        <f t="shared" si="80"/>
        <v>3.0922544640903604</v>
      </c>
      <c r="AO40" s="157">
        <f t="shared" si="80"/>
        <v>2.9933333802103839</v>
      </c>
      <c r="AP40" s="157">
        <f t="shared" si="80"/>
        <v>2.4409599211403106</v>
      </c>
      <c r="AQ40" s="157">
        <f t="shared" si="80"/>
        <v>3.0553693343062638</v>
      </c>
      <c r="AR40" s="157">
        <f t="shared" si="80"/>
        <v>2.9890526462560034</v>
      </c>
      <c r="AS40" s="157">
        <f t="shared" si="80"/>
        <v>3.0440906927318663</v>
      </c>
      <c r="AT40" s="157">
        <f t="shared" si="80"/>
        <v>2.8814276072156284</v>
      </c>
      <c r="AU40" s="157">
        <f>IF(AE40="","",(AE40/N40)*10)</f>
        <v>2.9726921513406346</v>
      </c>
      <c r="AV40" s="157">
        <f t="shared" ref="AV40" si="83">(AF40/O40)*10</f>
        <v>3.0340948179968938</v>
      </c>
      <c r="AW40" s="52">
        <f t="shared" ref="AW40" si="84">IF(AV40="","",(AV40-AU40)/AU40)</f>
        <v>2.0655575327087835E-2</v>
      </c>
      <c r="AZ40" s="105"/>
    </row>
    <row r="41" spans="1:52" ht="20.100000000000001" customHeight="1" thickBot="1" x14ac:dyDescent="0.3">
      <c r="A41" s="35" t="str">
        <f>A19</f>
        <v>jan-dez</v>
      </c>
      <c r="B41" s="167">
        <f>SUM(B29:B40)</f>
        <v>1496959.3399999999</v>
      </c>
      <c r="C41" s="168">
        <f t="shared" ref="C41:O41" si="85">SUM(C29:C40)</f>
        <v>1681832.61</v>
      </c>
      <c r="D41" s="168">
        <f t="shared" si="85"/>
        <v>1866671.5499999996</v>
      </c>
      <c r="E41" s="168">
        <f t="shared" si="85"/>
        <v>1638051.7199999997</v>
      </c>
      <c r="F41" s="168">
        <f t="shared" si="85"/>
        <v>1384490.7399999998</v>
      </c>
      <c r="G41" s="168">
        <f t="shared" si="85"/>
        <v>1402522.0199999996</v>
      </c>
      <c r="H41" s="168">
        <f t="shared" si="85"/>
        <v>1646785.4400000002</v>
      </c>
      <c r="I41" s="168">
        <f t="shared" si="85"/>
        <v>1678629.5899999999</v>
      </c>
      <c r="J41" s="168">
        <f t="shared" si="85"/>
        <v>1681508.8599999999</v>
      </c>
      <c r="K41" s="168">
        <f t="shared" si="85"/>
        <v>1567969.7799999993</v>
      </c>
      <c r="L41" s="168">
        <f t="shared" si="85"/>
        <v>1411747.2599999993</v>
      </c>
      <c r="M41" s="168">
        <f t="shared" si="85"/>
        <v>1508727.3799999997</v>
      </c>
      <c r="N41" s="168">
        <f t="shared" si="85"/>
        <v>1468607.6599999997</v>
      </c>
      <c r="O41" s="169">
        <f t="shared" si="85"/>
        <v>1418285.8299999996</v>
      </c>
      <c r="P41" s="61">
        <f t="shared" si="60"/>
        <v>-3.426499218994955E-2</v>
      </c>
      <c r="R41" s="109"/>
      <c r="S41" s="167">
        <f>SUM(S29:S40)</f>
        <v>386156.65199999994</v>
      </c>
      <c r="T41" s="168">
        <f t="shared" ref="T41:AF41" si="86">SUM(T29:T40)</f>
        <v>390987.57200000004</v>
      </c>
      <c r="U41" s="168">
        <f t="shared" si="86"/>
        <v>406063.09400000004</v>
      </c>
      <c r="V41" s="168">
        <f t="shared" si="86"/>
        <v>407598.05399999983</v>
      </c>
      <c r="W41" s="168">
        <f t="shared" si="86"/>
        <v>406953.16900000011</v>
      </c>
      <c r="X41" s="168">
        <f t="shared" si="86"/>
        <v>421887.39099999977</v>
      </c>
      <c r="Y41" s="168">
        <f t="shared" si="86"/>
        <v>431264.80099999998</v>
      </c>
      <c r="Z41" s="168">
        <f t="shared" si="86"/>
        <v>442364.45199999999</v>
      </c>
      <c r="AA41" s="168">
        <f t="shared" si="86"/>
        <v>454202.09499999997</v>
      </c>
      <c r="AB41" s="168">
        <f t="shared" si="86"/>
        <v>454929.95199999993</v>
      </c>
      <c r="AC41" s="168">
        <f t="shared" si="86"/>
        <v>393954.14199999993</v>
      </c>
      <c r="AD41" s="168">
        <f t="shared" si="86"/>
        <v>429645.89000000013</v>
      </c>
      <c r="AE41" s="168">
        <f t="shared" si="86"/>
        <v>418166.49000000022</v>
      </c>
      <c r="AF41" s="169">
        <f t="shared" si="86"/>
        <v>407934.38399999996</v>
      </c>
      <c r="AG41" s="57">
        <f t="shared" ref="AG41:AG45" si="87">IF(AF41="","",(AF41-AE41)/AE41)</f>
        <v>-2.4468976459592104E-2</v>
      </c>
      <c r="AI41" s="199">
        <f t="shared" si="79"/>
        <v>2.5796068181785081</v>
      </c>
      <c r="AJ41" s="173">
        <f t="shared" si="79"/>
        <v>2.3247710246265236</v>
      </c>
      <c r="AK41" s="173">
        <f t="shared" si="80"/>
        <v>2.1753323127467183</v>
      </c>
      <c r="AL41" s="173">
        <f t="shared" si="80"/>
        <v>2.4883100394412452</v>
      </c>
      <c r="AM41" s="173">
        <f t="shared" si="80"/>
        <v>2.9393708259832794</v>
      </c>
      <c r="AN41" s="173">
        <f t="shared" si="80"/>
        <v>3.0080625115604236</v>
      </c>
      <c r="AO41" s="173">
        <f t="shared" si="80"/>
        <v>2.618828115215786</v>
      </c>
      <c r="AP41" s="173">
        <f t="shared" si="80"/>
        <v>2.6352713822946496</v>
      </c>
      <c r="AQ41" s="173">
        <f t="shared" si="80"/>
        <v>2.7011579052875168</v>
      </c>
      <c r="AR41" s="173">
        <f t="shared" si="80"/>
        <v>2.9013948980572835</v>
      </c>
      <c r="AS41" s="173">
        <f t="shared" si="80"/>
        <v>2.7905429899683325</v>
      </c>
      <c r="AT41" s="173">
        <f t="shared" si="80"/>
        <v>2.8477370775891946</v>
      </c>
      <c r="AU41" s="173">
        <f>IF(AE41="","",(AE41/N41)*10)</f>
        <v>2.8473669407389601</v>
      </c>
      <c r="AV41" s="173">
        <f>IF(AF41="","",(AF41/O41)*10)</f>
        <v>2.8762494510715095</v>
      </c>
      <c r="AW41" s="61">
        <f t="shared" ref="AW41:AW42" si="88">IF(AV41="","",(AV41-AU41)/AU41)</f>
        <v>1.0143585612135294E-2</v>
      </c>
      <c r="AZ41" s="105"/>
    </row>
    <row r="42" spans="1:52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L42" si="89">SUM(E29:E31)</f>
        <v>397992.19999999995</v>
      </c>
      <c r="F42" s="154">
        <f t="shared" si="89"/>
        <v>320914.02999999997</v>
      </c>
      <c r="G42" s="154">
        <f t="shared" si="89"/>
        <v>319240.09999999998</v>
      </c>
      <c r="H42" s="154">
        <f t="shared" si="89"/>
        <v>375788.15999999986</v>
      </c>
      <c r="I42" s="154">
        <f t="shared" si="89"/>
        <v>329821.17</v>
      </c>
      <c r="J42" s="154">
        <f t="shared" si="89"/>
        <v>409296.98</v>
      </c>
      <c r="K42" s="154">
        <f t="shared" si="89"/>
        <v>362582.60999999987</v>
      </c>
      <c r="L42" s="154">
        <f t="shared" si="89"/>
        <v>323969.94999999995</v>
      </c>
      <c r="M42" s="154">
        <f t="shared" ref="M42:N42" si="90">SUM(M29:M31)</f>
        <v>371518.00999999989</v>
      </c>
      <c r="N42" s="154">
        <f t="shared" si="90"/>
        <v>343792.48999999976</v>
      </c>
      <c r="O42" s="154">
        <f t="shared" ref="O42" si="91">SUM(O29:O31)</f>
        <v>345176.80999999982</v>
      </c>
      <c r="P42" s="61">
        <f t="shared" si="60"/>
        <v>4.0266150083734121E-3</v>
      </c>
      <c r="R42" s="108" t="s">
        <v>85</v>
      </c>
      <c r="S42" s="19">
        <f>SUM(S29:S31)</f>
        <v>82216.569999999963</v>
      </c>
      <c r="T42" s="154">
        <f>SUM(T29:T31)</f>
        <v>78766.856</v>
      </c>
      <c r="U42" s="154">
        <f>SUM(U29:U31)</f>
        <v>86315.356999999989</v>
      </c>
      <c r="V42" s="154">
        <f t="shared" ref="V42:AC42" si="92">SUM(V29:V31)</f>
        <v>84446.709999999992</v>
      </c>
      <c r="W42" s="154">
        <f t="shared" si="92"/>
        <v>88812.746000000028</v>
      </c>
      <c r="X42" s="154">
        <f t="shared" si="92"/>
        <v>88470.203999999969</v>
      </c>
      <c r="Y42" s="154">
        <f t="shared" si="92"/>
        <v>91011.791000000027</v>
      </c>
      <c r="Z42" s="154">
        <f t="shared" si="92"/>
        <v>89366.013999999952</v>
      </c>
      <c r="AA42" s="154">
        <f t="shared" si="92"/>
        <v>99643.168000000005</v>
      </c>
      <c r="AB42" s="154">
        <f t="shared" si="92"/>
        <v>99340.117999999988</v>
      </c>
      <c r="AC42" s="154">
        <f t="shared" si="92"/>
        <v>86053.720000000016</v>
      </c>
      <c r="AD42" s="154">
        <f t="shared" ref="AD42:AE42" si="93">SUM(AD29:AD31)</f>
        <v>101509.05600000001</v>
      </c>
      <c r="AE42" s="154">
        <f t="shared" si="93"/>
        <v>96896.077000000048</v>
      </c>
      <c r="AF42" s="154">
        <f t="shared" ref="AF42" si="94">SUM(AF29:AF31)</f>
        <v>95340.730000000054</v>
      </c>
      <c r="AG42" s="52">
        <f t="shared" si="87"/>
        <v>-1.6051702485333781E-2</v>
      </c>
      <c r="AI42" s="197">
        <f t="shared" si="79"/>
        <v>2.4364590200545351</v>
      </c>
      <c r="AJ42" s="156">
        <f t="shared" si="79"/>
        <v>2.3667894900255999</v>
      </c>
      <c r="AK42" s="156">
        <f t="shared" ref="AK42:AT44" si="95">(U42/D42)*10</f>
        <v>1.9850252923809542</v>
      </c>
      <c r="AL42" s="156">
        <f t="shared" si="95"/>
        <v>2.1218182165379122</v>
      </c>
      <c r="AM42" s="156">
        <f t="shared" si="95"/>
        <v>2.7674934000236773</v>
      </c>
      <c r="AN42" s="156">
        <f t="shared" si="95"/>
        <v>2.7712747865947911</v>
      </c>
      <c r="AO42" s="156">
        <f t="shared" si="95"/>
        <v>2.4218908599994227</v>
      </c>
      <c r="AP42" s="156">
        <f t="shared" si="95"/>
        <v>2.7095293488892769</v>
      </c>
      <c r="AQ42" s="156">
        <f t="shared" si="95"/>
        <v>2.4344955587016552</v>
      </c>
      <c r="AR42" s="156">
        <f t="shared" si="95"/>
        <v>2.7397926778672597</v>
      </c>
      <c r="AS42" s="156">
        <f t="shared" si="95"/>
        <v>2.6562253690504329</v>
      </c>
      <c r="AT42" s="156">
        <f t="shared" si="95"/>
        <v>2.7322782009948869</v>
      </c>
      <c r="AU42" s="156">
        <f t="shared" ref="AU42:AV44" si="96">(AE42/N42)*10</f>
        <v>2.8184465867768118</v>
      </c>
      <c r="AV42" s="156">
        <f t="shared" si="96"/>
        <v>2.7620838723203942</v>
      </c>
      <c r="AW42" s="61">
        <f t="shared" si="88"/>
        <v>-1.9997794075946731E-2</v>
      </c>
      <c r="AZ42" s="105"/>
    </row>
    <row r="43" spans="1:52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L43" si="97">SUM(E32:E34)</f>
        <v>452362.07000000007</v>
      </c>
      <c r="F43" s="154">
        <f t="shared" si="97"/>
        <v>346745.78999999992</v>
      </c>
      <c r="G43" s="154">
        <f t="shared" si="97"/>
        <v>356512.32999999996</v>
      </c>
      <c r="H43" s="154">
        <f t="shared" si="97"/>
        <v>427716.65999999992</v>
      </c>
      <c r="I43" s="154">
        <f t="shared" si="97"/>
        <v>426590.23</v>
      </c>
      <c r="J43" s="154">
        <f t="shared" si="97"/>
        <v>454858.03</v>
      </c>
      <c r="K43" s="154">
        <f t="shared" si="97"/>
        <v>390784.71999999991</v>
      </c>
      <c r="L43" s="154">
        <f t="shared" si="97"/>
        <v>348578.50999999989</v>
      </c>
      <c r="M43" s="154">
        <f t="shared" ref="M43:N43" si="98">SUM(M32:M34)</f>
        <v>402799.82999999984</v>
      </c>
      <c r="N43" s="154">
        <f t="shared" si="98"/>
        <v>382135.83999999968</v>
      </c>
      <c r="O43" s="154">
        <f>IF(O34="","",SUM(O32:O34))</f>
        <v>370083.47000000009</v>
      </c>
      <c r="P43" s="52">
        <f t="shared" si="60"/>
        <v>-3.1539491297125119E-2</v>
      </c>
      <c r="R43" s="109" t="s">
        <v>86</v>
      </c>
      <c r="S43" s="19">
        <f>SUM(S32:S34)</f>
        <v>86998.260999999969</v>
      </c>
      <c r="T43" s="154">
        <f>SUM(T32:T34)</f>
        <v>91054.148000000016</v>
      </c>
      <c r="U43" s="154">
        <f>SUM(U32:U34)</f>
        <v>86989.97</v>
      </c>
      <c r="V43" s="154">
        <f t="shared" ref="V43:AC43" si="99">SUM(V32:V34)</f>
        <v>94857.412999999986</v>
      </c>
      <c r="W43" s="154">
        <f t="shared" si="99"/>
        <v>91989.164000000033</v>
      </c>
      <c r="X43" s="154">
        <f t="shared" si="99"/>
        <v>97881.056000000011</v>
      </c>
      <c r="Y43" s="154">
        <f t="shared" si="99"/>
        <v>97771.116999999969</v>
      </c>
      <c r="Z43" s="154">
        <f t="shared" si="99"/>
        <v>103996.73799999995</v>
      </c>
      <c r="AA43" s="154">
        <f t="shared" si="99"/>
        <v>107258.03199999998</v>
      </c>
      <c r="AB43" s="154">
        <f t="shared" si="99"/>
        <v>100592.079</v>
      </c>
      <c r="AC43" s="154">
        <f t="shared" si="99"/>
        <v>90380.885999999999</v>
      </c>
      <c r="AD43" s="154">
        <f t="shared" ref="AD43:AE43" si="100">SUM(AD32:AD34)</f>
        <v>108425.69100000005</v>
      </c>
      <c r="AE43" s="154">
        <f t="shared" si="100"/>
        <v>101593.97400000006</v>
      </c>
      <c r="AF43" s="154">
        <f>IF(AF34="","",SUM(AF32:AF34))</f>
        <v>99725.883000000031</v>
      </c>
      <c r="AG43" s="52">
        <f t="shared" si="87"/>
        <v>-1.8387813040958791E-2</v>
      </c>
      <c r="AI43" s="198">
        <f t="shared" si="79"/>
        <v>2.2750732862824821</v>
      </c>
      <c r="AJ43" s="157">
        <f t="shared" si="79"/>
        <v>1.9521934010893327</v>
      </c>
      <c r="AK43" s="157">
        <f t="shared" si="95"/>
        <v>2.0898434558003469</v>
      </c>
      <c r="AL43" s="157">
        <f t="shared" si="95"/>
        <v>2.0969356029341712</v>
      </c>
      <c r="AM43" s="157">
        <f t="shared" si="95"/>
        <v>2.6529280715996597</v>
      </c>
      <c r="AN43" s="157">
        <f t="shared" si="95"/>
        <v>2.7455167118623924</v>
      </c>
      <c r="AO43" s="157">
        <f t="shared" si="95"/>
        <v>2.2858851698692302</v>
      </c>
      <c r="AP43" s="157">
        <f t="shared" si="95"/>
        <v>2.4378602857360319</v>
      </c>
      <c r="AQ43" s="157">
        <f t="shared" si="95"/>
        <v>2.3580551496474618</v>
      </c>
      <c r="AR43" s="157">
        <f t="shared" si="95"/>
        <v>2.5741047142273121</v>
      </c>
      <c r="AS43" s="157">
        <f t="shared" si="95"/>
        <v>2.5928415954270969</v>
      </c>
      <c r="AT43" s="157">
        <f t="shared" si="95"/>
        <v>2.6918008133220934</v>
      </c>
      <c r="AU43" s="157">
        <f t="shared" si="96"/>
        <v>2.6585827176011585</v>
      </c>
      <c r="AV43" s="157">
        <f t="shared" ref="AV43" si="101">(AF43/O43)*10</f>
        <v>2.6946862284878597</v>
      </c>
      <c r="AW43" s="52">
        <f t="shared" ref="AW43" si="102">IF(AV43="","",(AV43-AU43)/AU43)</f>
        <v>1.3579984044761033E-2</v>
      </c>
      <c r="AZ43" s="105"/>
    </row>
    <row r="44" spans="1:52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L44" si="103">SUM(E35:E37)</f>
        <v>380039.47999999986</v>
      </c>
      <c r="F44" s="154">
        <f t="shared" si="103"/>
        <v>326934.71000000002</v>
      </c>
      <c r="G44" s="154">
        <f t="shared" si="103"/>
        <v>312275.05999999988</v>
      </c>
      <c r="H44" s="154">
        <f t="shared" si="103"/>
        <v>397927.66000000009</v>
      </c>
      <c r="I44" s="154">
        <f t="shared" si="103"/>
        <v>401306.53999999992</v>
      </c>
      <c r="J44" s="154">
        <f t="shared" si="103"/>
        <v>370175.25</v>
      </c>
      <c r="K44" s="154">
        <f t="shared" si="103"/>
        <v>378308.29999999981</v>
      </c>
      <c r="L44" s="154">
        <f t="shared" si="103"/>
        <v>363918.54</v>
      </c>
      <c r="M44" s="154">
        <f t="shared" ref="M44:N44" si="104">SUM(M35:M37)</f>
        <v>337143.84999999986</v>
      </c>
      <c r="N44" s="154">
        <f t="shared" si="104"/>
        <v>356836.42999999993</v>
      </c>
      <c r="O44" s="154">
        <f>IF(O37="","",SUM(O35:O37))</f>
        <v>337972.28999999986</v>
      </c>
      <c r="P44" s="52">
        <f t="shared" si="60"/>
        <v>-5.286494991556797E-2</v>
      </c>
      <c r="R44" s="109" t="s">
        <v>87</v>
      </c>
      <c r="S44" s="19">
        <f>SUM(S35:S37)</f>
        <v>91499.962999999989</v>
      </c>
      <c r="T44" s="154">
        <f>SUM(T35:T37)</f>
        <v>94301.094000000012</v>
      </c>
      <c r="U44" s="154">
        <f>SUM(U35:U37)</f>
        <v>95143.493000000002</v>
      </c>
      <c r="V44" s="154">
        <f t="shared" ref="V44:AC44" si="105">SUM(V35:V37)</f>
        <v>95010.713999999993</v>
      </c>
      <c r="W44" s="154">
        <f t="shared" si="105"/>
        <v>96933.330000000016</v>
      </c>
      <c r="X44" s="154">
        <f t="shared" si="105"/>
        <v>97029.099999999919</v>
      </c>
      <c r="Y44" s="154">
        <f t="shared" si="105"/>
        <v>103464.25199999993</v>
      </c>
      <c r="Z44" s="154">
        <f t="shared" si="105"/>
        <v>101256.62400000007</v>
      </c>
      <c r="AA44" s="154">
        <f t="shared" si="105"/>
        <v>103099.24100000001</v>
      </c>
      <c r="AB44" s="154">
        <f t="shared" si="105"/>
        <v>114633.18400000001</v>
      </c>
      <c r="AC44" s="154">
        <f t="shared" si="105"/>
        <v>101186.17999999993</v>
      </c>
      <c r="AD44" s="154">
        <f t="shared" ref="AD44:AE44" si="106">SUM(AD35:AD37)</f>
        <v>99045.043999999994</v>
      </c>
      <c r="AE44" s="154">
        <f t="shared" si="106"/>
        <v>99499.376000000018</v>
      </c>
      <c r="AF44" s="154">
        <f>IF(AF37="","",SUM(AF35:AF37))</f>
        <v>95444.193999999959</v>
      </c>
      <c r="AG44" s="52">
        <f t="shared" si="87"/>
        <v>-4.0755853584449192E-2</v>
      </c>
      <c r="AI44" s="198">
        <f t="shared" si="79"/>
        <v>2.613554504687233</v>
      </c>
      <c r="AJ44" s="157">
        <f t="shared" si="79"/>
        <v>2.3424497621770386</v>
      </c>
      <c r="AK44" s="157">
        <f t="shared" si="95"/>
        <v>2.1934914163029777</v>
      </c>
      <c r="AL44" s="157">
        <f t="shared" si="95"/>
        <v>2.5000222082189993</v>
      </c>
      <c r="AM44" s="157">
        <f t="shared" si="95"/>
        <v>2.9649140037776966</v>
      </c>
      <c r="AN44" s="157">
        <f t="shared" si="95"/>
        <v>3.1071677642140223</v>
      </c>
      <c r="AO44" s="157">
        <f t="shared" si="95"/>
        <v>2.6000769084511473</v>
      </c>
      <c r="AP44" s="157">
        <f t="shared" si="95"/>
        <v>2.5231740305054604</v>
      </c>
      <c r="AQ44" s="157">
        <f t="shared" si="95"/>
        <v>2.7851467919586739</v>
      </c>
      <c r="AR44" s="157">
        <f t="shared" si="95"/>
        <v>3.0301524973150222</v>
      </c>
      <c r="AS44" s="157">
        <f t="shared" si="95"/>
        <v>2.780462352921067</v>
      </c>
      <c r="AT44" s="157">
        <f t="shared" si="95"/>
        <v>2.9377680773355359</v>
      </c>
      <c r="AU44" s="157">
        <f t="shared" si="96"/>
        <v>2.7883749425472066</v>
      </c>
      <c r="AV44" s="157">
        <f t="shared" ref="AV44" si="107">(AF44/O44)*10</f>
        <v>2.8240242417507067</v>
      </c>
      <c r="AW44" s="52">
        <f t="shared" ref="AW44" si="108">IF(AV44="","",(AV44-AU44)/AU44)</f>
        <v>1.278497330453488E-2</v>
      </c>
      <c r="AZ44" s="105"/>
    </row>
    <row r="45" spans="1:52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L45" si="109">IF(E40="","",SUM(E38:E40))</f>
        <v>407657.96999999974</v>
      </c>
      <c r="F45" s="155">
        <f t="shared" si="109"/>
        <v>389896.20999999979</v>
      </c>
      <c r="G45" s="155">
        <f t="shared" si="109"/>
        <v>414494.53</v>
      </c>
      <c r="H45" s="155">
        <f t="shared" si="109"/>
        <v>445352.96000000014</v>
      </c>
      <c r="I45" s="155">
        <f t="shared" si="109"/>
        <v>520911.64999999973</v>
      </c>
      <c r="J45" s="155">
        <f t="shared" si="109"/>
        <v>447178.6</v>
      </c>
      <c r="K45" s="155">
        <f t="shared" si="109"/>
        <v>436294.14999999967</v>
      </c>
      <c r="L45" s="155">
        <f t="shared" si="109"/>
        <v>375280.25999999972</v>
      </c>
      <c r="M45" s="155">
        <f t="shared" ref="M45:N45" si="110">IF(M40="","",SUM(M38:M40))</f>
        <v>397265.69</v>
      </c>
      <c r="N45" s="155">
        <f t="shared" si="110"/>
        <v>385842.90000000014</v>
      </c>
      <c r="O45" s="155">
        <f>IF(O40="","",SUM(O38:O40))</f>
        <v>365053.25999999966</v>
      </c>
      <c r="P45" s="55">
        <f t="shared" si="60"/>
        <v>-5.388110031310793E-2</v>
      </c>
      <c r="R45" s="110" t="s">
        <v>88</v>
      </c>
      <c r="S45" s="21">
        <f>SUM(S38:S40)</f>
        <v>125441.85800000001</v>
      </c>
      <c r="T45" s="155">
        <f>SUM(T38:T40)</f>
        <v>126865.47399999999</v>
      </c>
      <c r="U45" s="155">
        <f>IF(U40="","",SUM(U38:U40))</f>
        <v>137614.27400000003</v>
      </c>
      <c r="V45" s="155">
        <f t="shared" ref="V45:AC45" si="111">IF(V40="","",SUM(V38:V40))</f>
        <v>133283.21699999986</v>
      </c>
      <c r="W45" s="155">
        <f t="shared" si="111"/>
        <v>129217.92900000005</v>
      </c>
      <c r="X45" s="155">
        <f t="shared" si="111"/>
        <v>138507.0309999999</v>
      </c>
      <c r="Y45" s="155">
        <f t="shared" si="111"/>
        <v>139017.64100000003</v>
      </c>
      <c r="Z45" s="155">
        <f t="shared" si="111"/>
        <v>147745.076</v>
      </c>
      <c r="AA45" s="155">
        <f t="shared" si="111"/>
        <v>144201.65400000001</v>
      </c>
      <c r="AB45" s="155">
        <f t="shared" si="111"/>
        <v>140364.57099999997</v>
      </c>
      <c r="AC45" s="155">
        <f t="shared" si="111"/>
        <v>116333.356</v>
      </c>
      <c r="AD45" s="155">
        <f t="shared" ref="AD45:AE45" si="112">IF(AD40="","",SUM(AD38:AD40))</f>
        <v>120666.09900000007</v>
      </c>
      <c r="AE45" s="155">
        <f t="shared" si="112"/>
        <v>120177.06300000002</v>
      </c>
      <c r="AF45" s="155">
        <f>IF(AF40="","",SUM(AF38:AF40))</f>
        <v>117423.57699999992</v>
      </c>
      <c r="AG45" s="55">
        <f t="shared" si="87"/>
        <v>-2.2911909571297358E-2</v>
      </c>
      <c r="AI45" s="200">
        <f t="shared" si="79"/>
        <v>2.9376034082439215</v>
      </c>
      <c r="AJ45" s="158">
        <f t="shared" si="79"/>
        <v>2.642822586054681</v>
      </c>
      <c r="AK45" s="158">
        <f t="shared" ref="AK45:AT45" si="113">IF(U40="","",(U45/D45)*10)</f>
        <v>2.3651800960558829</v>
      </c>
      <c r="AL45" s="158">
        <f t="shared" si="113"/>
        <v>3.2694863539648189</v>
      </c>
      <c r="AM45" s="158">
        <f t="shared" si="113"/>
        <v>3.3141622228130947</v>
      </c>
      <c r="AN45" s="158">
        <f t="shared" si="113"/>
        <v>3.3415888745262787</v>
      </c>
      <c r="AO45" s="158">
        <f t="shared" si="113"/>
        <v>3.1215160442629593</v>
      </c>
      <c r="AP45" s="158">
        <f t="shared" si="113"/>
        <v>2.8362789736032989</v>
      </c>
      <c r="AQ45" s="158">
        <f t="shared" si="113"/>
        <v>3.2246993483140747</v>
      </c>
      <c r="AR45" s="158">
        <f t="shared" si="113"/>
        <v>3.2172003910664415</v>
      </c>
      <c r="AS45" s="158">
        <f t="shared" si="113"/>
        <v>3.0999060808580792</v>
      </c>
      <c r="AT45" s="158">
        <f t="shared" si="113"/>
        <v>3.0374155643795984</v>
      </c>
      <c r="AU45" s="158">
        <f>IF(AE40="","",(AE45/N45)*10)</f>
        <v>3.1146630662375796</v>
      </c>
      <c r="AV45" s="158">
        <f t="shared" ref="AV45" si="114">(AF45/O45)*10</f>
        <v>3.2166149399679385</v>
      </c>
      <c r="AW45" s="55">
        <f t="shared" ref="AW45" si="115">IF(AV45="","",(AV45-AU45)/AU45)</f>
        <v>3.273287400987282E-2</v>
      </c>
      <c r="AZ45" s="105"/>
    </row>
    <row r="46" spans="1:52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Z46" s="105"/>
    </row>
    <row r="47" spans="1:52" ht="15.75" thickBot="1" x14ac:dyDescent="0.3">
      <c r="P47" s="107" t="s">
        <v>1</v>
      </c>
      <c r="AG47" s="289">
        <v>1000</v>
      </c>
      <c r="AW47" s="289" t="s">
        <v>47</v>
      </c>
      <c r="AZ47" s="105"/>
    </row>
    <row r="48" spans="1:52" ht="20.100000000000001" customHeight="1" x14ac:dyDescent="0.25">
      <c r="A48" s="327" t="s">
        <v>15</v>
      </c>
      <c r="B48" s="329" t="s">
        <v>72</v>
      </c>
      <c r="C48" s="323"/>
      <c r="D48" s="323"/>
      <c r="E48" s="323"/>
      <c r="F48" s="323"/>
      <c r="G48" s="323"/>
      <c r="H48" s="323"/>
      <c r="I48" s="323"/>
      <c r="J48" s="323"/>
      <c r="K48" s="323"/>
      <c r="L48" s="323"/>
      <c r="M48" s="323"/>
      <c r="N48" s="323"/>
      <c r="O48" s="324"/>
      <c r="P48" s="334" t="s">
        <v>147</v>
      </c>
      <c r="R48" s="330" t="s">
        <v>3</v>
      </c>
      <c r="S48" s="322" t="s">
        <v>72</v>
      </c>
      <c r="T48" s="323"/>
      <c r="U48" s="323"/>
      <c r="V48" s="323"/>
      <c r="W48" s="323"/>
      <c r="X48" s="323"/>
      <c r="Y48" s="323"/>
      <c r="Z48" s="323"/>
      <c r="AA48" s="323"/>
      <c r="AB48" s="323"/>
      <c r="AC48" s="323"/>
      <c r="AD48" s="323"/>
      <c r="AE48" s="323"/>
      <c r="AF48" s="324"/>
      <c r="AG48" s="334" t="s">
        <v>147</v>
      </c>
      <c r="AI48" s="322" t="s">
        <v>72</v>
      </c>
      <c r="AJ48" s="323"/>
      <c r="AK48" s="323"/>
      <c r="AL48" s="323"/>
      <c r="AM48" s="323"/>
      <c r="AN48" s="323"/>
      <c r="AO48" s="323"/>
      <c r="AP48" s="323"/>
      <c r="AQ48" s="323"/>
      <c r="AR48" s="323"/>
      <c r="AS48" s="323"/>
      <c r="AT48" s="323"/>
      <c r="AU48" s="323"/>
      <c r="AV48" s="324"/>
      <c r="AW48" s="334" t="str">
        <f>AG48</f>
        <v>D       2023/2022</v>
      </c>
      <c r="AZ48" s="105"/>
    </row>
    <row r="49" spans="1:52" ht="20.100000000000001" customHeight="1" thickBot="1" x14ac:dyDescent="0.3">
      <c r="A49" s="328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133">
        <v>2023</v>
      </c>
      <c r="P49" s="335"/>
      <c r="R49" s="331"/>
      <c r="S49" s="25">
        <v>2010</v>
      </c>
      <c r="T49" s="135">
        <v>2011</v>
      </c>
      <c r="U49" s="135">
        <v>2012</v>
      </c>
      <c r="V49" s="135">
        <v>2013</v>
      </c>
      <c r="W49" s="135">
        <v>2014</v>
      </c>
      <c r="X49" s="135">
        <v>2015</v>
      </c>
      <c r="Y49" s="135">
        <v>2016</v>
      </c>
      <c r="Z49" s="135">
        <v>2017</v>
      </c>
      <c r="AA49" s="135">
        <v>2018</v>
      </c>
      <c r="AB49" s="135">
        <v>2019</v>
      </c>
      <c r="AC49" s="135">
        <v>2020</v>
      </c>
      <c r="AD49" s="135">
        <v>2021</v>
      </c>
      <c r="AE49" s="135">
        <v>2022</v>
      </c>
      <c r="AF49" s="133">
        <v>2023</v>
      </c>
      <c r="AG49" s="335"/>
      <c r="AI49" s="25">
        <v>2010</v>
      </c>
      <c r="AJ49" s="135">
        <v>2011</v>
      </c>
      <c r="AK49" s="135">
        <v>2012</v>
      </c>
      <c r="AL49" s="135">
        <v>2013</v>
      </c>
      <c r="AM49" s="135">
        <v>2014</v>
      </c>
      <c r="AN49" s="135">
        <v>2015</v>
      </c>
      <c r="AO49" s="135">
        <v>2017</v>
      </c>
      <c r="AP49" s="135">
        <v>2017</v>
      </c>
      <c r="AQ49" s="135">
        <v>2018</v>
      </c>
      <c r="AR49" s="135">
        <v>2019</v>
      </c>
      <c r="AS49" s="135">
        <v>2020</v>
      </c>
      <c r="AT49" s="135">
        <v>2021</v>
      </c>
      <c r="AU49" s="135">
        <v>2022</v>
      </c>
      <c r="AV49" s="133">
        <v>2023</v>
      </c>
      <c r="AW49" s="335"/>
      <c r="AZ49" s="105"/>
    </row>
    <row r="50" spans="1:52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2"/>
      <c r="R50" s="291"/>
      <c r="S50" s="293">
        <v>2010</v>
      </c>
      <c r="T50" s="293">
        <v>2011</v>
      </c>
      <c r="U50" s="293">
        <v>2012</v>
      </c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4"/>
      <c r="AI50" s="293"/>
      <c r="AJ50" s="293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2"/>
      <c r="AZ50" s="105"/>
    </row>
    <row r="51" spans="1:52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112">
        <v>136132.38999999993</v>
      </c>
      <c r="P51" s="61">
        <f>IF(O51="","",(O51-N51)/N51)</f>
        <v>5.9870044602828548E-2</v>
      </c>
      <c r="R51" s="109" t="s">
        <v>73</v>
      </c>
      <c r="S51" s="115">
        <v>14178.058999999999</v>
      </c>
      <c r="T51" s="153">
        <v>16344.844999999999</v>
      </c>
      <c r="U51" s="153">
        <v>18481.169000000002</v>
      </c>
      <c r="V51" s="153">
        <v>20000.632999999987</v>
      </c>
      <c r="W51" s="153">
        <v>18045.733999999989</v>
      </c>
      <c r="X51" s="153">
        <v>19063.57499999999</v>
      </c>
      <c r="Y51" s="153">
        <v>17884.870999999992</v>
      </c>
      <c r="Z51" s="153">
        <v>22256.164000000001</v>
      </c>
      <c r="AA51" s="153">
        <v>22751.996999999999</v>
      </c>
      <c r="AB51" s="153">
        <v>25859.545000000013</v>
      </c>
      <c r="AC51" s="153">
        <v>35304.031000000017</v>
      </c>
      <c r="AD51" s="153">
        <v>29875.058000000012</v>
      </c>
      <c r="AE51" s="153">
        <v>35625.285999999978</v>
      </c>
      <c r="AF51" s="112">
        <v>34983.273000000016</v>
      </c>
      <c r="AG51" s="61">
        <f>(AF51-AE51)/AE51</f>
        <v>-1.8021272867815376E-2</v>
      </c>
      <c r="AI51" s="197">
        <f t="shared" ref="AI51:AI60" si="116">(S51/B51)*10</f>
        <v>1.8403950095881081</v>
      </c>
      <c r="AJ51" s="156">
        <f t="shared" ref="AJ51:AJ60" si="117">(T51/C51)*10</f>
        <v>2.1615227579625658</v>
      </c>
      <c r="AK51" s="156">
        <f t="shared" ref="AK51:AK60" si="118">(U51/D51)*10</f>
        <v>1.6233752122420044</v>
      </c>
      <c r="AL51" s="156">
        <f t="shared" ref="AL51:AL60" si="119">(V51/E51)*10</f>
        <v>2.1365698136809841</v>
      </c>
      <c r="AM51" s="156">
        <f t="shared" ref="AM51:AM60" si="120">(W51/F51)*10</f>
        <v>1.9118665881821473</v>
      </c>
      <c r="AN51" s="156">
        <f t="shared" ref="AN51:AN60" si="121">(X51/G51)*10</f>
        <v>2.084887683249244</v>
      </c>
      <c r="AO51" s="156">
        <f t="shared" ref="AO51:AO60" si="122">(Y51/H51)*10</f>
        <v>2.5496644283820684</v>
      </c>
      <c r="AP51" s="156">
        <f t="shared" ref="AP51:AP60" si="123">(Z51/I51)*10</f>
        <v>2.3022728777371348</v>
      </c>
      <c r="AQ51" s="156">
        <f t="shared" ref="AQ51:AQ60" si="124">(AA51/J51)*10</f>
        <v>2.6245023255663726</v>
      </c>
      <c r="AR51" s="156">
        <f t="shared" ref="AR51:AR60" si="125">(AB51/K51)*10</f>
        <v>2.5168305052232003</v>
      </c>
      <c r="AS51" s="156">
        <f t="shared" ref="AS51:AT60" si="126">(AC51/L51)*10</f>
        <v>2.5770024051709339</v>
      </c>
      <c r="AT51" s="156">
        <f t="shared" si="126"/>
        <v>2.4558880613738214</v>
      </c>
      <c r="AU51" s="156">
        <f>(AE51/N51)*10</f>
        <v>2.7736362714125953</v>
      </c>
      <c r="AV51" s="156">
        <f>(AF51/O51)*10</f>
        <v>2.5697979004115061</v>
      </c>
      <c r="AW51" s="61">
        <f t="shared" ref="AW51" si="127">IF(AV51="","",(AV51-AU51)/AU51)</f>
        <v>-7.3491384974308682E-2</v>
      </c>
      <c r="AZ51" s="105"/>
    </row>
    <row r="52" spans="1:52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119">
        <v>127037.36999999995</v>
      </c>
      <c r="P52" s="52">
        <f t="shared" ref="P52:P67" si="128">IF(O52="","",(O52-N52)/N52)</f>
        <v>-8.3569725635842543E-2</v>
      </c>
      <c r="R52" s="109" t="s">
        <v>74</v>
      </c>
      <c r="S52" s="117">
        <v>14439.179</v>
      </c>
      <c r="T52" s="154">
        <v>17444.693999999992</v>
      </c>
      <c r="U52" s="154">
        <v>20090.994000000017</v>
      </c>
      <c r="V52" s="154">
        <v>22514.599000000009</v>
      </c>
      <c r="W52" s="154">
        <v>22065.344000000008</v>
      </c>
      <c r="X52" s="154">
        <v>19101.218999999997</v>
      </c>
      <c r="Y52" s="154">
        <v>19254.929999999989</v>
      </c>
      <c r="Z52" s="154">
        <v>22517.317999999988</v>
      </c>
      <c r="AA52" s="154">
        <v>25713.953000000001</v>
      </c>
      <c r="AB52" s="154">
        <v>28323.108</v>
      </c>
      <c r="AC52" s="154">
        <v>28077.08600000001</v>
      </c>
      <c r="AD52" s="154">
        <v>31587.514000000025</v>
      </c>
      <c r="AE52" s="154">
        <v>37504.744000000028</v>
      </c>
      <c r="AF52" s="119">
        <v>37715.522000000034</v>
      </c>
      <c r="AG52" s="52">
        <f t="shared" ref="AG52:AG60" si="129">(AF52-AE52)/AE52</f>
        <v>5.6200356946845328E-3</v>
      </c>
      <c r="AI52" s="198">
        <f t="shared" si="116"/>
        <v>1.9828769390109828</v>
      </c>
      <c r="AJ52" s="157">
        <f t="shared" si="117"/>
        <v>1.9988227993313985</v>
      </c>
      <c r="AK52" s="157">
        <f t="shared" si="118"/>
        <v>1.9749874173279136</v>
      </c>
      <c r="AL52" s="157">
        <f t="shared" si="119"/>
        <v>2.0345965286625685</v>
      </c>
      <c r="AM52" s="157">
        <f t="shared" si="120"/>
        <v>2.0060953800975545</v>
      </c>
      <c r="AN52" s="157">
        <f t="shared" si="121"/>
        <v>2.0568406639230217</v>
      </c>
      <c r="AO52" s="157">
        <f t="shared" si="122"/>
        <v>2.6533769046368283</v>
      </c>
      <c r="AP52" s="157">
        <f t="shared" si="123"/>
        <v>2.647838667682183</v>
      </c>
      <c r="AQ52" s="157">
        <f t="shared" si="124"/>
        <v>2.631341738074287</v>
      </c>
      <c r="AR52" s="157">
        <f t="shared" si="125"/>
        <v>2.536018842558001</v>
      </c>
      <c r="AS52" s="157">
        <f t="shared" si="126"/>
        <v>2.4832292547690611</v>
      </c>
      <c r="AT52" s="157">
        <f t="shared" si="126"/>
        <v>2.5417049850064632</v>
      </c>
      <c r="AU52" s="157">
        <f t="shared" ref="AU52:AU60" si="130">(AE52/N52)*10</f>
        <v>2.7055411202134874</v>
      </c>
      <c r="AV52" s="157">
        <f t="shared" ref="AV52" si="131">(AF52/O52)*10</f>
        <v>2.9688525510249502</v>
      </c>
      <c r="AW52" s="52">
        <f t="shared" ref="AW52" si="132">IF(AV52="","",(AV52-AU52)/AU52)</f>
        <v>9.7323019356174323E-2</v>
      </c>
      <c r="AZ52" s="105"/>
    </row>
    <row r="53" spans="1:52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160491.22000000006</v>
      </c>
      <c r="N53" s="202">
        <v>144711.77000000008</v>
      </c>
      <c r="O53" s="119">
        <v>150571.64000000007</v>
      </c>
      <c r="P53" s="52">
        <f t="shared" si="128"/>
        <v>4.0493389031175504E-2</v>
      </c>
      <c r="R53" s="109" t="s">
        <v>75</v>
      </c>
      <c r="S53" s="117">
        <v>16992.152000000002</v>
      </c>
      <c r="T53" s="154">
        <v>19273.382000000009</v>
      </c>
      <c r="U53" s="154">
        <v>22749.488000000016</v>
      </c>
      <c r="V53" s="154">
        <v>20836.083999999995</v>
      </c>
      <c r="W53" s="154">
        <v>21337.534000000003</v>
      </c>
      <c r="X53" s="154">
        <v>27425.90399999998</v>
      </c>
      <c r="Y53" s="154">
        <v>21464.642000000003</v>
      </c>
      <c r="Z53" s="154">
        <v>29322.409999999974</v>
      </c>
      <c r="AA53" s="154">
        <v>27877.649000000001</v>
      </c>
      <c r="AB53" s="154">
        <v>26138.823000000029</v>
      </c>
      <c r="AC53" s="154">
        <v>35987.321000000011</v>
      </c>
      <c r="AD53" s="154">
        <v>45543.809999999969</v>
      </c>
      <c r="AE53" s="154">
        <v>41236.967000000041</v>
      </c>
      <c r="AF53" s="119">
        <v>43915.523000000045</v>
      </c>
      <c r="AG53" s="52">
        <f t="shared" si="129"/>
        <v>6.4955213607247139E-2</v>
      </c>
      <c r="AI53" s="198">
        <f t="shared" si="116"/>
        <v>2.0077226683000542</v>
      </c>
      <c r="AJ53" s="157">
        <f t="shared" si="117"/>
        <v>1.8315235126543004</v>
      </c>
      <c r="AK53" s="157">
        <f t="shared" si="118"/>
        <v>1.8119557041330736</v>
      </c>
      <c r="AL53" s="157">
        <f t="shared" si="119"/>
        <v>2.0167206334389824</v>
      </c>
      <c r="AM53" s="157">
        <f t="shared" si="120"/>
        <v>1.9826132412987234</v>
      </c>
      <c r="AN53" s="157">
        <f t="shared" si="121"/>
        <v>2.113228319300315</v>
      </c>
      <c r="AO53" s="157">
        <f t="shared" si="122"/>
        <v>2.602660007755369</v>
      </c>
      <c r="AP53" s="157">
        <f t="shared" si="123"/>
        <v>2.6739934021991134</v>
      </c>
      <c r="AQ53" s="157">
        <f t="shared" si="124"/>
        <v>2.617554001228326</v>
      </c>
      <c r="AR53" s="157">
        <f t="shared" si="125"/>
        <v>2.609925131515602</v>
      </c>
      <c r="AS53" s="157">
        <f t="shared" si="126"/>
        <v>2.6161012043466729</v>
      </c>
      <c r="AT53" s="157">
        <f t="shared" si="126"/>
        <v>2.8377757985763923</v>
      </c>
      <c r="AU53" s="157">
        <f t="shared" si="130"/>
        <v>2.8495931602522742</v>
      </c>
      <c r="AV53" s="157">
        <f t="shared" ref="AV53" si="133">(AF53/O53)*10</f>
        <v>2.9165866161781877</v>
      </c>
      <c r="AW53" s="52">
        <f t="shared" ref="AW53" si="134">IF(AV53="","",(AV53-AU53)/AU53)</f>
        <v>2.3509831810511021E-2</v>
      </c>
      <c r="AZ53" s="105"/>
    </row>
    <row r="54" spans="1:52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119">
        <v>125294.90999999999</v>
      </c>
      <c r="P54" s="52">
        <f t="shared" si="128"/>
        <v>-3.6883924655281959E-2</v>
      </c>
      <c r="R54" s="109" t="s">
        <v>76</v>
      </c>
      <c r="S54" s="117">
        <v>16453.240000000009</v>
      </c>
      <c r="T54" s="154">
        <v>17348.706999999995</v>
      </c>
      <c r="U54" s="154">
        <v>21481.076000000001</v>
      </c>
      <c r="V54" s="154">
        <v>23047.187999999995</v>
      </c>
      <c r="W54" s="154">
        <v>22346.683000000005</v>
      </c>
      <c r="X54" s="154">
        <v>26898.605999999982</v>
      </c>
      <c r="Y54" s="154">
        <v>21576.277000000009</v>
      </c>
      <c r="Z54" s="154">
        <v>21389.478000000017</v>
      </c>
      <c r="AA54" s="154">
        <v>27604.588</v>
      </c>
      <c r="AB54" s="154">
        <v>27317.737999999994</v>
      </c>
      <c r="AC54" s="154">
        <v>32348.051999999996</v>
      </c>
      <c r="AD54" s="154">
        <v>41453.064999999973</v>
      </c>
      <c r="AE54" s="154">
        <v>37368.31299999998</v>
      </c>
      <c r="AF54" s="119">
        <v>37534.006999999983</v>
      </c>
      <c r="AG54" s="52">
        <f t="shared" si="129"/>
        <v>4.4340776100864716E-3</v>
      </c>
      <c r="AI54" s="198">
        <f t="shared" si="116"/>
        <v>1.9069227134443323</v>
      </c>
      <c r="AJ54" s="157">
        <f t="shared" si="117"/>
        <v>1.915464103514757</v>
      </c>
      <c r="AK54" s="157">
        <f t="shared" si="118"/>
        <v>1.8761332001822941</v>
      </c>
      <c r="AL54" s="157">
        <f t="shared" si="119"/>
        <v>1.8126793237794652</v>
      </c>
      <c r="AM54" s="157">
        <f t="shared" si="120"/>
        <v>2.2034024597762674</v>
      </c>
      <c r="AN54" s="157">
        <f t="shared" si="121"/>
        <v>1.9447659298682476</v>
      </c>
      <c r="AO54" s="157">
        <f t="shared" si="122"/>
        <v>2.43607496637682</v>
      </c>
      <c r="AP54" s="157">
        <f t="shared" si="123"/>
        <v>2.3737374992869791</v>
      </c>
      <c r="AQ54" s="157">
        <f t="shared" si="124"/>
        <v>2.3781815706915439</v>
      </c>
      <c r="AR54" s="157">
        <f t="shared" si="125"/>
        <v>2.4789600355286541</v>
      </c>
      <c r="AS54" s="157">
        <f t="shared" si="126"/>
        <v>2.7486232264577093</v>
      </c>
      <c r="AT54" s="157">
        <f t="shared" si="126"/>
        <v>2.7144993314116017</v>
      </c>
      <c r="AU54" s="157">
        <f t="shared" si="130"/>
        <v>2.8724249818937571</v>
      </c>
      <c r="AV54" s="157">
        <f t="shared" ref="AV54" si="135">(AF54/O54)*10</f>
        <v>2.9956529758471424</v>
      </c>
      <c r="AW54" s="52">
        <f t="shared" ref="AW54" si="136">IF(AV54="","",(AV54-AU54)/AU54)</f>
        <v>4.2900334988780993E-2</v>
      </c>
      <c r="AZ54" s="105"/>
    </row>
    <row r="55" spans="1:52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119">
        <v>152855.52999999997</v>
      </c>
      <c r="P55" s="52">
        <f t="shared" si="128"/>
        <v>3.7411076692616965E-2</v>
      </c>
      <c r="R55" s="109" t="s">
        <v>77</v>
      </c>
      <c r="S55" s="117">
        <v>18200.404999999999</v>
      </c>
      <c r="T55" s="154">
        <v>20446.271000000008</v>
      </c>
      <c r="U55" s="154">
        <v>22726.202999999998</v>
      </c>
      <c r="V55" s="154">
        <v>24859.089999999986</v>
      </c>
      <c r="W55" s="154">
        <v>23995.31</v>
      </c>
      <c r="X55" s="154">
        <v>23727.782000000003</v>
      </c>
      <c r="Y55" s="154">
        <v>22966.652000000002</v>
      </c>
      <c r="Z55" s="154">
        <v>30743.068000000036</v>
      </c>
      <c r="AA55" s="154">
        <v>29718.337</v>
      </c>
      <c r="AB55" s="154">
        <v>31960.788000000026</v>
      </c>
      <c r="AC55" s="154">
        <v>29316.248000000011</v>
      </c>
      <c r="AD55" s="154">
        <v>42035.093000000081</v>
      </c>
      <c r="AE55" s="154">
        <v>42292.586000000018</v>
      </c>
      <c r="AF55" s="119">
        <v>46204.419000000053</v>
      </c>
      <c r="AG55" s="52">
        <f t="shared" si="129"/>
        <v>9.2494533202581497E-2</v>
      </c>
      <c r="AI55" s="198">
        <f t="shared" si="116"/>
        <v>1.7520340711061637</v>
      </c>
      <c r="AJ55" s="157">
        <f t="shared" si="117"/>
        <v>1.7517428736684229</v>
      </c>
      <c r="AK55" s="157">
        <f t="shared" si="118"/>
        <v>1.726322321385233</v>
      </c>
      <c r="AL55" s="157">
        <f t="shared" si="119"/>
        <v>2.0015272066699175</v>
      </c>
      <c r="AM55" s="157">
        <f t="shared" si="120"/>
        <v>2.0864842867894087</v>
      </c>
      <c r="AN55" s="157">
        <f t="shared" si="121"/>
        <v>2.3291488172697856</v>
      </c>
      <c r="AO55" s="157">
        <f t="shared" si="122"/>
        <v>2.331685483786639</v>
      </c>
      <c r="AP55" s="157">
        <f t="shared" si="123"/>
        <v>2.4456093561553693</v>
      </c>
      <c r="AQ55" s="157">
        <f t="shared" si="124"/>
        <v>2.5166896261109475</v>
      </c>
      <c r="AR55" s="157">
        <f t="shared" si="125"/>
        <v>2.3149959655163963</v>
      </c>
      <c r="AS55" s="157">
        <f t="shared" si="126"/>
        <v>2.5229270215366979</v>
      </c>
      <c r="AT55" s="157">
        <f t="shared" si="126"/>
        <v>2.6525523763560646</v>
      </c>
      <c r="AU55" s="157">
        <f t="shared" si="130"/>
        <v>2.8703441202536228</v>
      </c>
      <c r="AV55" s="157">
        <f t="shared" ref="AV55" si="137">(AF55/O55)*10</f>
        <v>3.0227508942594401</v>
      </c>
      <c r="AW55" s="52">
        <f t="shared" ref="AW55" si="138">IF(AV55="","",(AV55-AU55)/AU55)</f>
        <v>5.3097039107753617E-2</v>
      </c>
      <c r="AZ55" s="105"/>
    </row>
    <row r="56" spans="1:52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119">
        <v>179980.49000000008</v>
      </c>
      <c r="P56" s="52">
        <f t="shared" si="128"/>
        <v>0.34570959594203704</v>
      </c>
      <c r="R56" s="109" t="s">
        <v>78</v>
      </c>
      <c r="S56" s="117">
        <v>17415.862000000005</v>
      </c>
      <c r="T56" s="154">
        <v>20004.232999999982</v>
      </c>
      <c r="U56" s="154">
        <v>23077.424999999992</v>
      </c>
      <c r="V56" s="154">
        <v>20396.612000000005</v>
      </c>
      <c r="W56" s="154">
        <v>22655.134000000016</v>
      </c>
      <c r="X56" s="154">
        <v>25022.574999999983</v>
      </c>
      <c r="Y56" s="154">
        <v>20750.199000000015</v>
      </c>
      <c r="Z56" s="154">
        <v>28108.851999999995</v>
      </c>
      <c r="AA56" s="154">
        <v>27267.624</v>
      </c>
      <c r="AB56" s="154">
        <v>25611.110000000004</v>
      </c>
      <c r="AC56" s="154">
        <v>32107.317999999985</v>
      </c>
      <c r="AD56" s="154">
        <v>37813.970000000023</v>
      </c>
      <c r="AE56" s="154">
        <v>38238.688000000016</v>
      </c>
      <c r="AF56" s="119">
        <v>52448.969999999979</v>
      </c>
      <c r="AG56" s="52">
        <f t="shared" si="129"/>
        <v>0.37162054304791936</v>
      </c>
      <c r="AI56" s="198">
        <f t="shared" si="116"/>
        <v>2.1642824699311363</v>
      </c>
      <c r="AJ56" s="157">
        <f t="shared" si="117"/>
        <v>1.6258312843389231</v>
      </c>
      <c r="AK56" s="157">
        <f t="shared" si="118"/>
        <v>1.8444156881700937</v>
      </c>
      <c r="AL56" s="157">
        <f t="shared" si="119"/>
        <v>2.2679253964330508</v>
      </c>
      <c r="AM56" s="157">
        <f t="shared" si="120"/>
        <v>1.9775145141985686</v>
      </c>
      <c r="AN56" s="157">
        <f t="shared" si="121"/>
        <v>2.2301042720461464</v>
      </c>
      <c r="AO56" s="157">
        <f t="shared" si="122"/>
        <v>2.4649217088977964</v>
      </c>
      <c r="AP56" s="157">
        <f t="shared" si="123"/>
        <v>2.2994092133916011</v>
      </c>
      <c r="AQ56" s="157">
        <f t="shared" si="124"/>
        <v>2.5374049995421668</v>
      </c>
      <c r="AR56" s="157">
        <f t="shared" si="125"/>
        <v>2.5635245583717103</v>
      </c>
      <c r="AS56" s="157">
        <f t="shared" si="126"/>
        <v>2.3079094660369694</v>
      </c>
      <c r="AT56" s="157">
        <f t="shared" si="126"/>
        <v>2.6287498593130412</v>
      </c>
      <c r="AU56" s="157">
        <f t="shared" si="130"/>
        <v>2.8590970820133683</v>
      </c>
      <c r="AV56" s="157">
        <f>(AF56/O56)*10</f>
        <v>2.9141475278792695</v>
      </c>
      <c r="AW56" s="52">
        <f>IF(AV56="","",(AV56-AU56)/AU56)</f>
        <v>1.9254486394402096E-2</v>
      </c>
      <c r="AZ56" s="105"/>
    </row>
    <row r="57" spans="1:52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119">
        <v>174520.21999999951</v>
      </c>
      <c r="P57" s="52">
        <f t="shared" si="128"/>
        <v>5.1006639303911028E-2</v>
      </c>
      <c r="R57" s="109" t="s">
        <v>79</v>
      </c>
      <c r="S57" s="117">
        <v>21585.097000000031</v>
      </c>
      <c r="T57" s="154">
        <v>27388.943999999978</v>
      </c>
      <c r="U57" s="154">
        <v>30041.980000000014</v>
      </c>
      <c r="V57" s="154">
        <v>31158.237999999987</v>
      </c>
      <c r="W57" s="154">
        <v>32854.051000000014</v>
      </c>
      <c r="X57" s="154">
        <v>32382.404999999973</v>
      </c>
      <c r="Y57" s="154">
        <v>26168.737000000016</v>
      </c>
      <c r="Z57" s="154">
        <v>29583.368000000006</v>
      </c>
      <c r="AA57" s="154">
        <v>33476.61</v>
      </c>
      <c r="AB57" s="154">
        <v>36683.536999999989</v>
      </c>
      <c r="AC57" s="154">
        <v>47305.887999999992</v>
      </c>
      <c r="AD57" s="154">
        <v>47700.946000000025</v>
      </c>
      <c r="AE57" s="154">
        <v>48307.429000000018</v>
      </c>
      <c r="AF57" s="119">
        <v>53463.06900000001</v>
      </c>
      <c r="AG57" s="52">
        <f t="shared" si="129"/>
        <v>0.10672561356970561</v>
      </c>
      <c r="AI57" s="198">
        <f t="shared" si="116"/>
        <v>1.78028436914874</v>
      </c>
      <c r="AJ57" s="157">
        <f t="shared" si="117"/>
        <v>1.8490670998920886</v>
      </c>
      <c r="AK57" s="157">
        <f t="shared" si="118"/>
        <v>2.0713675613226452</v>
      </c>
      <c r="AL57" s="157">
        <f t="shared" si="119"/>
        <v>2.6398668876056313</v>
      </c>
      <c r="AM57" s="157">
        <f t="shared" si="120"/>
        <v>2.1564433770399614</v>
      </c>
      <c r="AN57" s="157">
        <f t="shared" si="121"/>
        <v>2.2613040218962874</v>
      </c>
      <c r="AO57" s="157">
        <f t="shared" si="122"/>
        <v>2.3003462816760107</v>
      </c>
      <c r="AP57" s="157">
        <f t="shared" si="123"/>
        <v>2.695125703096739</v>
      </c>
      <c r="AQ57" s="157">
        <f t="shared" si="124"/>
        <v>2.7967861439132284</v>
      </c>
      <c r="AR57" s="157">
        <f t="shared" si="125"/>
        <v>2.7346902490333531</v>
      </c>
      <c r="AS57" s="157">
        <f t="shared" si="126"/>
        <v>2.5669833050728972</v>
      </c>
      <c r="AT57" s="157">
        <f t="shared" si="126"/>
        <v>2.8743178526367079</v>
      </c>
      <c r="AU57" s="157">
        <f t="shared" si="130"/>
        <v>2.9092003555062247</v>
      </c>
      <c r="AV57" s="157">
        <f>(AF57/O57)*10</f>
        <v>3.0634312173111038</v>
      </c>
      <c r="AW57" s="52">
        <f>IF(AV57="","",(AV57-AU57)/AU57)</f>
        <v>5.3014864209323824E-2</v>
      </c>
      <c r="AZ57" s="105"/>
    </row>
    <row r="58" spans="1:52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119">
        <v>163667.36999999994</v>
      </c>
      <c r="P58" s="52">
        <f t="shared" si="128"/>
        <v>0.14794939711172436</v>
      </c>
      <c r="R58" s="109" t="s">
        <v>80</v>
      </c>
      <c r="S58" s="117">
        <v>17333.093000000012</v>
      </c>
      <c r="T58" s="154">
        <v>19429.269</v>
      </c>
      <c r="U58" s="154">
        <v>22173.393</v>
      </c>
      <c r="V58" s="154">
        <v>23485.576000000015</v>
      </c>
      <c r="W58" s="154">
        <v>20594.052000000025</v>
      </c>
      <c r="X58" s="154">
        <v>21320.543000000012</v>
      </c>
      <c r="Y58" s="154">
        <v>22518.471000000009</v>
      </c>
      <c r="Z58" s="154">
        <v>23832.374000000018</v>
      </c>
      <c r="AA58" s="154">
        <v>25445.677</v>
      </c>
      <c r="AB58" s="154">
        <v>24566.240999999998</v>
      </c>
      <c r="AC58" s="154">
        <v>31984.679000000015</v>
      </c>
      <c r="AD58" s="154">
        <v>35298.485999999997</v>
      </c>
      <c r="AE58" s="154">
        <v>41256.031000000025</v>
      </c>
      <c r="AF58" s="119">
        <v>40571.075000000019</v>
      </c>
      <c r="AG58" s="52">
        <f t="shared" si="129"/>
        <v>-1.6602566543543782E-2</v>
      </c>
      <c r="AI58" s="198">
        <f t="shared" si="116"/>
        <v>1.6675286305808483</v>
      </c>
      <c r="AJ58" s="157">
        <f t="shared" si="117"/>
        <v>1.5335201199016324</v>
      </c>
      <c r="AK58" s="157">
        <f t="shared" si="118"/>
        <v>1.7218122402971472</v>
      </c>
      <c r="AL58" s="157">
        <f t="shared" si="119"/>
        <v>2.1904030522566904</v>
      </c>
      <c r="AM58" s="157">
        <f t="shared" si="120"/>
        <v>2.2098559498187784</v>
      </c>
      <c r="AN58" s="157">
        <f t="shared" si="121"/>
        <v>1.9543144793232015</v>
      </c>
      <c r="AO58" s="157">
        <f t="shared" si="122"/>
        <v>2.3412179443459293</v>
      </c>
      <c r="AP58" s="157">
        <f t="shared" si="123"/>
        <v>2.250318511572504</v>
      </c>
      <c r="AQ58" s="157">
        <f t="shared" si="124"/>
        <v>2.5225098647387783</v>
      </c>
      <c r="AR58" s="157">
        <f t="shared" si="125"/>
        <v>2.5830822495328061</v>
      </c>
      <c r="AS58" s="157">
        <f t="shared" si="126"/>
        <v>2.554902722610267</v>
      </c>
      <c r="AT58" s="157">
        <f t="shared" si="126"/>
        <v>2.4572668535012139</v>
      </c>
      <c r="AU58" s="157">
        <f t="shared" si="130"/>
        <v>2.8936638936443257</v>
      </c>
      <c r="AV58" s="157">
        <f t="shared" ref="AV58:AV60" si="139">(AF58/O58)*10</f>
        <v>2.4788737669579488</v>
      </c>
      <c r="AW58" s="52">
        <f t="shared" ref="AW58:AW60" si="140">IF(AV58="","",(AV58-AU58)/AU58)</f>
        <v>-0.1433442659313082</v>
      </c>
      <c r="AZ58" s="105"/>
    </row>
    <row r="59" spans="1:52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119">
        <v>150564.59999999995</v>
      </c>
      <c r="P59" s="52">
        <f t="shared" si="128"/>
        <v>-0.18264427236852646</v>
      </c>
      <c r="R59" s="109" t="s">
        <v>81</v>
      </c>
      <c r="S59" s="117">
        <v>27788.44999999999</v>
      </c>
      <c r="T59" s="154">
        <v>28869.683000000026</v>
      </c>
      <c r="U59" s="154">
        <v>26669.555999999982</v>
      </c>
      <c r="V59" s="154">
        <v>36191.052999999971</v>
      </c>
      <c r="W59" s="154">
        <v>36827.313000000016</v>
      </c>
      <c r="X59" s="154">
        <v>34137.561000000023</v>
      </c>
      <c r="Y59" s="154">
        <v>30078.559999999987</v>
      </c>
      <c r="Z59" s="154">
        <v>32961.33</v>
      </c>
      <c r="AA59" s="154">
        <v>30391.468000000001</v>
      </c>
      <c r="AB59" s="154">
        <v>34622.571999999993</v>
      </c>
      <c r="AC59" s="154">
        <v>49065.408999999992</v>
      </c>
      <c r="AD59" s="154">
        <v>50534.001999999964</v>
      </c>
      <c r="AE59" s="154">
        <v>54674.304000000055</v>
      </c>
      <c r="AF59" s="119">
        <v>44669.0450000001</v>
      </c>
      <c r="AG59" s="52">
        <f t="shared" si="129"/>
        <v>-0.18299746440302092</v>
      </c>
      <c r="AI59" s="198">
        <f t="shared" si="116"/>
        <v>2.0176378539558204</v>
      </c>
      <c r="AJ59" s="157">
        <f t="shared" si="117"/>
        <v>2.1322284964573752</v>
      </c>
      <c r="AK59" s="157">
        <f t="shared" si="118"/>
        <v>2.0698124355501131</v>
      </c>
      <c r="AL59" s="157">
        <f t="shared" si="119"/>
        <v>2.4195441735474672</v>
      </c>
      <c r="AM59" s="157">
        <f t="shared" si="120"/>
        <v>2.2147954439362096</v>
      </c>
      <c r="AN59" s="157">
        <f t="shared" si="121"/>
        <v>2.4385642559372496</v>
      </c>
      <c r="AO59" s="157">
        <f t="shared" si="122"/>
        <v>2.6162790798815738</v>
      </c>
      <c r="AP59" s="157">
        <f t="shared" si="123"/>
        <v>2.741714467283753</v>
      </c>
      <c r="AQ59" s="157">
        <f t="shared" si="124"/>
        <v>2.9662199105238427</v>
      </c>
      <c r="AR59" s="157">
        <f t="shared" si="125"/>
        <v>2.6555324622013563</v>
      </c>
      <c r="AS59" s="157">
        <f t="shared" si="126"/>
        <v>2.786435485029668</v>
      </c>
      <c r="AT59" s="157">
        <f t="shared" si="126"/>
        <v>3.3033356079417873</v>
      </c>
      <c r="AU59" s="157">
        <f t="shared" si="130"/>
        <v>2.9680519543547716</v>
      </c>
      <c r="AV59" s="157">
        <f t="shared" si="139"/>
        <v>2.9667694132618232</v>
      </c>
      <c r="AW59" s="52">
        <f t="shared" si="140"/>
        <v>-4.3211544564329088E-4</v>
      </c>
      <c r="AZ59" s="105"/>
    </row>
    <row r="60" spans="1:52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119">
        <v>155276.96000000005</v>
      </c>
      <c r="P60" s="52">
        <f t="shared" si="128"/>
        <v>-8.1072552778110971E-2</v>
      </c>
      <c r="R60" s="109" t="s">
        <v>82</v>
      </c>
      <c r="S60" s="117">
        <v>22777.257000000005</v>
      </c>
      <c r="T60" s="154">
        <v>31524.350999999995</v>
      </c>
      <c r="U60" s="154">
        <v>36803.372000000003</v>
      </c>
      <c r="V60" s="154">
        <v>39015.558000000005</v>
      </c>
      <c r="W60" s="154">
        <v>41900.000000000029</v>
      </c>
      <c r="X60" s="154">
        <v>32669.316000000006</v>
      </c>
      <c r="Y60" s="154">
        <v>30619.310999999994</v>
      </c>
      <c r="Z60" s="154">
        <v>36041.668000000012</v>
      </c>
      <c r="AA60" s="154">
        <v>37442.144</v>
      </c>
      <c r="AB60" s="154">
        <v>42329.99000000002</v>
      </c>
      <c r="AC60" s="154">
        <v>56468.258000000016</v>
      </c>
      <c r="AD60" s="154">
        <v>50409.224999999999</v>
      </c>
      <c r="AE60" s="154">
        <v>53916.488000000005</v>
      </c>
      <c r="AF60" s="119">
        <v>47716.255000000026</v>
      </c>
      <c r="AG60" s="52">
        <f t="shared" si="129"/>
        <v>-0.1149969745803914</v>
      </c>
      <c r="AI60" s="198">
        <f t="shared" si="116"/>
        <v>2.3647140718469641</v>
      </c>
      <c r="AJ60" s="157">
        <f t="shared" si="117"/>
        <v>2.2614935016861302</v>
      </c>
      <c r="AK60" s="157">
        <f t="shared" si="118"/>
        <v>2.5580688905462297</v>
      </c>
      <c r="AL60" s="157">
        <f t="shared" si="119"/>
        <v>2.3603331049966276</v>
      </c>
      <c r="AM60" s="157">
        <f t="shared" si="120"/>
        <v>2.5709811698639262</v>
      </c>
      <c r="AN60" s="157">
        <f t="shared" si="121"/>
        <v>2.426905203187177</v>
      </c>
      <c r="AO60" s="157">
        <f t="shared" si="122"/>
        <v>2.7569178405590455</v>
      </c>
      <c r="AP60" s="157">
        <f t="shared" si="123"/>
        <v>2.568696662723287</v>
      </c>
      <c r="AQ60" s="157">
        <f t="shared" si="124"/>
        <v>2.9967018158701015</v>
      </c>
      <c r="AR60" s="157">
        <f t="shared" si="125"/>
        <v>2.6446157846551293</v>
      </c>
      <c r="AS60" s="157">
        <f t="shared" si="126"/>
        <v>2.8633281235413843</v>
      </c>
      <c r="AT60" s="157">
        <f t="shared" si="126"/>
        <v>3.0177047586960484</v>
      </c>
      <c r="AU60" s="157">
        <f t="shared" si="130"/>
        <v>3.1907721970477527</v>
      </c>
      <c r="AV60" s="157">
        <f t="shared" si="139"/>
        <v>3.0729771499905723</v>
      </c>
      <c r="AW60" s="52">
        <f t="shared" si="140"/>
        <v>-3.6917410514661561E-2</v>
      </c>
      <c r="AZ60" s="105"/>
    </row>
    <row r="61" spans="1:52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119">
        <v>149947.06999999992</v>
      </c>
      <c r="P61" s="52">
        <f t="shared" si="128"/>
        <v>-0.22056400768192225</v>
      </c>
      <c r="R61" s="109" t="s">
        <v>83</v>
      </c>
      <c r="S61" s="117">
        <v>25464.052000000007</v>
      </c>
      <c r="T61" s="154">
        <v>29523.48000000001</v>
      </c>
      <c r="U61" s="154">
        <v>31498.723000000002</v>
      </c>
      <c r="V61" s="154">
        <v>30997.326000000052</v>
      </c>
      <c r="W61" s="154">
        <v>32940.034999999967</v>
      </c>
      <c r="X61" s="154">
        <v>29831.125000000007</v>
      </c>
      <c r="Y61" s="154">
        <v>34519.751000000018</v>
      </c>
      <c r="Z61" s="154">
        <v>30903.571</v>
      </c>
      <c r="AA61" s="154">
        <v>32156.462</v>
      </c>
      <c r="AB61" s="154">
        <v>33336.43499999999</v>
      </c>
      <c r="AC61" s="154">
        <v>49473.65399999998</v>
      </c>
      <c r="AD61" s="154">
        <v>50897.267000000043</v>
      </c>
      <c r="AE61" s="154">
        <v>57319.255000000048</v>
      </c>
      <c r="AF61" s="119">
        <v>44996.406999999985</v>
      </c>
      <c r="AG61" s="52">
        <f>(AF61-AE61)/AE61</f>
        <v>-0.2149861857067063</v>
      </c>
      <c r="AI61" s="198">
        <f t="shared" ref="AI61:AJ67" si="141">(S61/B61)*10</f>
        <v>1.9784200067392308</v>
      </c>
      <c r="AJ61" s="157">
        <f t="shared" si="141"/>
        <v>1.9672226836151285</v>
      </c>
      <c r="AK61" s="157">
        <f t="shared" ref="AK61:AT63" si="142">IF(U61="","",(U61/D61)*10)</f>
        <v>2.1967931517532344</v>
      </c>
      <c r="AL61" s="157">
        <f t="shared" si="142"/>
        <v>2.3729260081576027</v>
      </c>
      <c r="AM61" s="157">
        <f t="shared" si="142"/>
        <v>2.4758168420606395</v>
      </c>
      <c r="AN61" s="157">
        <f t="shared" si="142"/>
        <v>2.4958910965727048</v>
      </c>
      <c r="AO61" s="157">
        <f t="shared" si="142"/>
        <v>2.8239750172941114</v>
      </c>
      <c r="AP61" s="157">
        <f t="shared" si="142"/>
        <v>2.95999563618712</v>
      </c>
      <c r="AQ61" s="157">
        <f t="shared" si="142"/>
        <v>2.8613877922934243</v>
      </c>
      <c r="AR61" s="157">
        <f t="shared" si="142"/>
        <v>2.7146381384743794</v>
      </c>
      <c r="AS61" s="157">
        <f t="shared" si="142"/>
        <v>2.7936391721613445</v>
      </c>
      <c r="AT61" s="157">
        <f t="shared" si="142"/>
        <v>3.094595117974555</v>
      </c>
      <c r="AU61" s="157">
        <f t="shared" ref="AU61:AV63" si="143">IF(AE61="","",(AE61/N61)*10)</f>
        <v>2.9794973919702468</v>
      </c>
      <c r="AV61" s="157">
        <f t="shared" si="143"/>
        <v>3.0008193557900138</v>
      </c>
      <c r="AW61" s="52">
        <f t="shared" ref="AW61:AW67" si="144">IF(AV61="","",(AV61-AU61)/AU61)</f>
        <v>7.1562283884623558E-3</v>
      </c>
      <c r="AZ61" s="105"/>
    </row>
    <row r="62" spans="1:52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123">
        <v>110555.03999999994</v>
      </c>
      <c r="P62" s="52">
        <f t="shared" si="128"/>
        <v>2.535901928393983E-2</v>
      </c>
      <c r="R62" s="110" t="s">
        <v>84</v>
      </c>
      <c r="S62" s="196">
        <v>15596.707000000013</v>
      </c>
      <c r="T62" s="155">
        <v>18332.828999999987</v>
      </c>
      <c r="U62" s="155">
        <v>21648.361999999994</v>
      </c>
      <c r="V62" s="155">
        <v>20693.550999999999</v>
      </c>
      <c r="W62" s="155">
        <v>23770.443999999989</v>
      </c>
      <c r="X62" s="155">
        <v>22065.902999999984</v>
      </c>
      <c r="Y62" s="155">
        <v>24906.423000000003</v>
      </c>
      <c r="Z62" s="155">
        <v>28016.947000000004</v>
      </c>
      <c r="AA62" s="155">
        <v>26292.933000000001</v>
      </c>
      <c r="AB62" s="155">
        <v>27722.498999999978</v>
      </c>
      <c r="AC62" s="155">
        <v>34797.590000000011</v>
      </c>
      <c r="AD62" s="155">
        <v>34642.825000000055</v>
      </c>
      <c r="AE62" s="155">
        <v>33056.706999999988</v>
      </c>
      <c r="AF62" s="123">
        <v>35907.123000000043</v>
      </c>
      <c r="AG62" s="52">
        <f>(AF62-AE62)/AE62</f>
        <v>8.6228068633698349E-2</v>
      </c>
      <c r="AI62" s="198">
        <f t="shared" si="141"/>
        <v>2.0408556968710365</v>
      </c>
      <c r="AJ62" s="157">
        <f t="shared" si="141"/>
        <v>1.8586959199657298</v>
      </c>
      <c r="AK62" s="157">
        <f t="shared" si="142"/>
        <v>2.3103681372605527</v>
      </c>
      <c r="AL62" s="157">
        <f t="shared" si="142"/>
        <v>2.494909882777443</v>
      </c>
      <c r="AM62" s="157">
        <f t="shared" si="142"/>
        <v>2.357121537342076</v>
      </c>
      <c r="AN62" s="157">
        <f t="shared" si="142"/>
        <v>2.6659387435479127</v>
      </c>
      <c r="AO62" s="157">
        <f t="shared" si="142"/>
        <v>3.190162257970441</v>
      </c>
      <c r="AP62" s="157">
        <f t="shared" si="142"/>
        <v>3.0157583548138938</v>
      </c>
      <c r="AQ62" s="157">
        <f t="shared" si="142"/>
        <v>3.3894753383554024</v>
      </c>
      <c r="AR62" s="157">
        <f t="shared" si="142"/>
        <v>3.080067195408315</v>
      </c>
      <c r="AS62" s="157">
        <f t="shared" si="142"/>
        <v>2.920769071613742</v>
      </c>
      <c r="AT62" s="157">
        <f t="shared" si="142"/>
        <v>2.7992960150697193</v>
      </c>
      <c r="AU62" s="157">
        <f t="shared" si="143"/>
        <v>3.0658930312246784</v>
      </c>
      <c r="AV62" s="157">
        <f t="shared" si="143"/>
        <v>3.2478956183273109</v>
      </c>
      <c r="AW62" s="52">
        <f t="shared" si="144"/>
        <v>5.936364551829492E-2</v>
      </c>
      <c r="AZ62" s="105"/>
    </row>
    <row r="63" spans="1:52" ht="20.100000000000001" customHeight="1" thickBot="1" x14ac:dyDescent="0.3">
      <c r="A63" s="35" t="str">
        <f>A19</f>
        <v>jan-dez</v>
      </c>
      <c r="B63" s="167">
        <f>SUM(B51:B62)</f>
        <v>1169494.56</v>
      </c>
      <c r="C63" s="168">
        <f t="shared" ref="C63:O63" si="145">SUM(C51:C62)</f>
        <v>1396777.8300000003</v>
      </c>
      <c r="D63" s="168">
        <f t="shared" si="145"/>
        <v>1496007.3299999994</v>
      </c>
      <c r="E63" s="168">
        <f t="shared" si="145"/>
        <v>1402563.3800000001</v>
      </c>
      <c r="F63" s="168">
        <f t="shared" si="145"/>
        <v>1451677.5899999996</v>
      </c>
      <c r="G63" s="168">
        <f t="shared" si="145"/>
        <v>1395666.61</v>
      </c>
      <c r="H63" s="168">
        <f t="shared" si="145"/>
        <v>1132719.4099999995</v>
      </c>
      <c r="I63" s="168">
        <f t="shared" si="145"/>
        <v>1302939.8799999994</v>
      </c>
      <c r="J63" s="168">
        <f t="shared" si="145"/>
        <v>1270464.3999999999</v>
      </c>
      <c r="K63" s="168">
        <f t="shared" si="145"/>
        <v>1395239.9999999991</v>
      </c>
      <c r="L63" s="168">
        <f t="shared" si="145"/>
        <v>1739636.7300000004</v>
      </c>
      <c r="M63" s="168">
        <f t="shared" si="145"/>
        <v>1779298.3399999992</v>
      </c>
      <c r="N63" s="168">
        <f t="shared" si="145"/>
        <v>1784966.3799999992</v>
      </c>
      <c r="O63" s="169">
        <f t="shared" si="145"/>
        <v>1776403.5899999992</v>
      </c>
      <c r="P63" s="57">
        <f t="shared" si="128"/>
        <v>-4.7971715859432829E-3</v>
      </c>
      <c r="R63" s="109"/>
      <c r="S63" s="167">
        <f>SUM(S51:S62)</f>
        <v>228223.55300000007</v>
      </c>
      <c r="T63" s="168">
        <f t="shared" ref="T63:AF63" si="146">SUM(T51:T62)</f>
        <v>265930.68799999997</v>
      </c>
      <c r="U63" s="168">
        <f t="shared" si="146"/>
        <v>297441.74100000004</v>
      </c>
      <c r="V63" s="168">
        <f t="shared" si="146"/>
        <v>313195.50799999997</v>
      </c>
      <c r="W63" s="168">
        <f t="shared" si="146"/>
        <v>319331.63400000008</v>
      </c>
      <c r="X63" s="168">
        <f t="shared" si="146"/>
        <v>313646.51399999997</v>
      </c>
      <c r="Y63" s="168">
        <f t="shared" si="146"/>
        <v>292708.82400000008</v>
      </c>
      <c r="Z63" s="168">
        <f t="shared" si="146"/>
        <v>335676.54800000001</v>
      </c>
      <c r="AA63" s="168">
        <f t="shared" si="146"/>
        <v>346139.44200000004</v>
      </c>
      <c r="AB63" s="168">
        <f t="shared" si="146"/>
        <v>364472.386</v>
      </c>
      <c r="AC63" s="168">
        <f t="shared" si="146"/>
        <v>462235.53400000004</v>
      </c>
      <c r="AD63" s="168">
        <f t="shared" si="146"/>
        <v>497791.26100000017</v>
      </c>
      <c r="AE63" s="168">
        <f t="shared" si="146"/>
        <v>520796.79800000018</v>
      </c>
      <c r="AF63" s="169">
        <f t="shared" si="146"/>
        <v>520124.68800000026</v>
      </c>
      <c r="AG63" s="57">
        <f t="shared" ref="AG63:AG67" si="147">IF(AF63="","",(AF63-AE63)/AE63)</f>
        <v>-1.2905417287145601E-3</v>
      </c>
      <c r="AI63" s="199">
        <f t="shared" si="141"/>
        <v>1.9514716938914198</v>
      </c>
      <c r="AJ63" s="173">
        <f t="shared" si="141"/>
        <v>1.9038868049616731</v>
      </c>
      <c r="AK63" s="173">
        <f t="shared" si="142"/>
        <v>1.9882371899875662</v>
      </c>
      <c r="AL63" s="173">
        <f t="shared" si="142"/>
        <v>2.23302213979093</v>
      </c>
      <c r="AM63" s="173">
        <f t="shared" si="142"/>
        <v>2.1997421204249639</v>
      </c>
      <c r="AN63" s="173">
        <f t="shared" si="142"/>
        <v>2.2472882259467393</v>
      </c>
      <c r="AO63" s="173">
        <f t="shared" si="142"/>
        <v>2.5841247304131585</v>
      </c>
      <c r="AP63" s="173">
        <f t="shared" si="142"/>
        <v>2.5763011260350721</v>
      </c>
      <c r="AQ63" s="173">
        <f t="shared" si="142"/>
        <v>2.7245111472623718</v>
      </c>
      <c r="AR63" s="173">
        <f t="shared" si="142"/>
        <v>2.612255855623407</v>
      </c>
      <c r="AS63" s="173">
        <f t="shared" si="142"/>
        <v>2.6570807918041601</v>
      </c>
      <c r="AT63" s="173">
        <f t="shared" si="142"/>
        <v>2.7976829394445475</v>
      </c>
      <c r="AU63" s="173">
        <f t="shared" si="143"/>
        <v>2.9176840742513055</v>
      </c>
      <c r="AV63" s="173">
        <f t="shared" si="143"/>
        <v>2.9279646299296234</v>
      </c>
      <c r="AW63" s="61">
        <f t="shared" si="144"/>
        <v>3.5235328488934913E-3</v>
      </c>
      <c r="AZ63" s="105"/>
    </row>
    <row r="64" spans="1:52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N64" si="148">SUM(E51:E53)</f>
        <v>307586.39999999991</v>
      </c>
      <c r="F64" s="154">
        <f t="shared" si="148"/>
        <v>312002.81999999983</v>
      </c>
      <c r="G64" s="154">
        <f t="shared" si="148"/>
        <v>314085.74999999994</v>
      </c>
      <c r="H64" s="154">
        <f t="shared" si="148"/>
        <v>225185.55999999994</v>
      </c>
      <c r="I64" s="154">
        <f t="shared" si="148"/>
        <v>291368.51999999996</v>
      </c>
      <c r="J64" s="154">
        <f t="shared" si="148"/>
        <v>290915.21000000002</v>
      </c>
      <c r="K64" s="154">
        <f t="shared" si="148"/>
        <v>314581.43999999971</v>
      </c>
      <c r="L64" s="154">
        <f t="shared" si="148"/>
        <v>387624.22000000009</v>
      </c>
      <c r="M64" s="154">
        <f t="shared" ref="M64" si="149">SUM(M51:M53)</f>
        <v>406414.75</v>
      </c>
      <c r="N64" s="154">
        <f t="shared" si="148"/>
        <v>411776.26999999984</v>
      </c>
      <c r="O64" s="154">
        <f>SUM(O51:O53)</f>
        <v>413741.39999999997</v>
      </c>
      <c r="P64" s="52">
        <f t="shared" si="128"/>
        <v>4.7723245441028492E-3</v>
      </c>
      <c r="R64" s="108" t="s">
        <v>85</v>
      </c>
      <c r="S64" s="117">
        <f>SUM(S51:S53)</f>
        <v>45609.39</v>
      </c>
      <c r="T64" s="154">
        <f>SUM(T51:T53)</f>
        <v>53062.921000000002</v>
      </c>
      <c r="U64" s="154">
        <f>SUM(U51:U53)</f>
        <v>61321.651000000027</v>
      </c>
      <c r="V64" s="154">
        <f>SUM(V51:V53)</f>
        <v>63351.315999999992</v>
      </c>
      <c r="W64" s="154">
        <f t="shared" ref="W64:AE64" si="150">SUM(W51:W53)</f>
        <v>61448.611999999994</v>
      </c>
      <c r="X64" s="154">
        <f t="shared" si="150"/>
        <v>65590.697999999975</v>
      </c>
      <c r="Y64" s="154">
        <f t="shared" si="150"/>
        <v>58604.442999999985</v>
      </c>
      <c r="Z64" s="154">
        <f t="shared" si="150"/>
        <v>74095.891999999963</v>
      </c>
      <c r="AA64" s="154">
        <f t="shared" si="150"/>
        <v>76343.599000000002</v>
      </c>
      <c r="AB64" s="154">
        <f t="shared" si="150"/>
        <v>80321.476000000039</v>
      </c>
      <c r="AC64" s="154">
        <f t="shared" si="150"/>
        <v>99368.438000000038</v>
      </c>
      <c r="AD64" s="154">
        <f t="shared" ref="AD64" si="151">SUM(AD51:AD53)</f>
        <v>107006.38200000001</v>
      </c>
      <c r="AE64" s="154">
        <f t="shared" si="150"/>
        <v>114366.99700000003</v>
      </c>
      <c r="AF64" s="119">
        <f>IF(AF53="","",SUM(AF51:AF53))</f>
        <v>116614.31800000009</v>
      </c>
      <c r="AG64" s="52">
        <f t="shared" si="147"/>
        <v>1.9650083144178855E-2</v>
      </c>
      <c r="AI64" s="197">
        <f t="shared" si="141"/>
        <v>1.9450344091466372</v>
      </c>
      <c r="AJ64" s="156">
        <f t="shared" si="141"/>
        <v>1.9790475308153666</v>
      </c>
      <c r="AK64" s="156">
        <f t="shared" ref="AK64:AT66" si="152">(U64/D64)*10</f>
        <v>1.7976382565582869</v>
      </c>
      <c r="AL64" s="156">
        <f t="shared" si="152"/>
        <v>2.0596266935079059</v>
      </c>
      <c r="AM64" s="156">
        <f t="shared" si="152"/>
        <v>1.9694889937212756</v>
      </c>
      <c r="AN64" s="156">
        <f t="shared" si="152"/>
        <v>2.0883054388809423</v>
      </c>
      <c r="AO64" s="156">
        <f t="shared" si="152"/>
        <v>2.6024956040698171</v>
      </c>
      <c r="AP64" s="156">
        <f t="shared" si="152"/>
        <v>2.5430301118322589</v>
      </c>
      <c r="AQ64" s="156">
        <f t="shared" si="152"/>
        <v>2.6242560160398627</v>
      </c>
      <c r="AR64" s="156">
        <f t="shared" si="152"/>
        <v>2.5532808292822393</v>
      </c>
      <c r="AS64" s="156">
        <f t="shared" si="152"/>
        <v>2.5635250036749513</v>
      </c>
      <c r="AT64" s="156">
        <f t="shared" si="152"/>
        <v>2.6329354926217619</v>
      </c>
      <c r="AU64" s="156">
        <f t="shared" ref="AU64:AV66" si="153">(AE64/N64)*10</f>
        <v>2.7774062113875599</v>
      </c>
      <c r="AV64" s="156">
        <f t="shared" si="153"/>
        <v>2.8185315271809901</v>
      </c>
      <c r="AW64" s="61">
        <f t="shared" si="144"/>
        <v>1.4807094340328569E-2</v>
      </c>
    </row>
    <row r="65" spans="1:49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N65" si="154">SUM(E54:E56)</f>
        <v>341280.04000000004</v>
      </c>
      <c r="F65" s="154">
        <f t="shared" si="154"/>
        <v>330986.2099999999</v>
      </c>
      <c r="G65" s="154">
        <f t="shared" si="154"/>
        <v>352389.62000000011</v>
      </c>
      <c r="H65" s="154">
        <f t="shared" si="154"/>
        <v>271249.88999999984</v>
      </c>
      <c r="I65" s="154">
        <f t="shared" si="154"/>
        <v>338059.84999999963</v>
      </c>
      <c r="J65" s="154">
        <f t="shared" si="154"/>
        <v>341622.02</v>
      </c>
      <c r="K65" s="154">
        <f t="shared" si="154"/>
        <v>348164.02999999968</v>
      </c>
      <c r="L65" s="154">
        <f t="shared" si="154"/>
        <v>373006.16999999981</v>
      </c>
      <c r="M65" s="154">
        <f t="shared" ref="M65" si="155">SUM(M54:M56)</f>
        <v>455027.89</v>
      </c>
      <c r="N65" s="154">
        <f t="shared" si="154"/>
        <v>411180.44999999978</v>
      </c>
      <c r="O65" s="154">
        <f>IF(O56="","",SUM(O54:O56))</f>
        <v>458130.93000000005</v>
      </c>
      <c r="P65" s="52">
        <f t="shared" si="128"/>
        <v>0.11418461164678501</v>
      </c>
      <c r="R65" s="109" t="s">
        <v>86</v>
      </c>
      <c r="S65" s="117">
        <f>SUM(S54:S56)</f>
        <v>52069.507000000012</v>
      </c>
      <c r="T65" s="154">
        <f>SUM(T54:T56)</f>
        <v>57799.210999999981</v>
      </c>
      <c r="U65" s="154">
        <f>SUM(U54:U56)</f>
        <v>67284.703999999983</v>
      </c>
      <c r="V65" s="154">
        <f>SUM(V54:V56)</f>
        <v>68302.889999999985</v>
      </c>
      <c r="W65" s="154">
        <f t="shared" ref="W65:AE65" si="156">SUM(W54:W56)</f>
        <v>68997.127000000022</v>
      </c>
      <c r="X65" s="154">
        <f t="shared" si="156"/>
        <v>75648.96299999996</v>
      </c>
      <c r="Y65" s="154">
        <f t="shared" si="156"/>
        <v>65293.128000000026</v>
      </c>
      <c r="Z65" s="154">
        <f t="shared" si="156"/>
        <v>80241.398000000045</v>
      </c>
      <c r="AA65" s="154">
        <f t="shared" si="156"/>
        <v>84590.548999999999</v>
      </c>
      <c r="AB65" s="154">
        <f t="shared" si="156"/>
        <v>84889.636000000028</v>
      </c>
      <c r="AC65" s="154">
        <f t="shared" si="156"/>
        <v>93771.617999999988</v>
      </c>
      <c r="AD65" s="154">
        <f t="shared" ref="AD65" si="157">SUM(AD54:AD56)</f>
        <v>121302.12800000008</v>
      </c>
      <c r="AE65" s="154">
        <f t="shared" si="156"/>
        <v>117899.58700000003</v>
      </c>
      <c r="AF65" s="119">
        <f>IF(AF56="","",SUM(AF54:AF56))</f>
        <v>136187.39600000001</v>
      </c>
      <c r="AG65" s="52">
        <f t="shared" si="147"/>
        <v>0.15511342715729765</v>
      </c>
      <c r="AI65" s="198">
        <f t="shared" si="141"/>
        <v>1.9239920608248851</v>
      </c>
      <c r="AJ65" s="157">
        <f t="shared" si="141"/>
        <v>1.7497338733485361</v>
      </c>
      <c r="AK65" s="157">
        <f t="shared" si="152"/>
        <v>1.8123227987763368</v>
      </c>
      <c r="AL65" s="157">
        <f t="shared" si="152"/>
        <v>2.0013737105750451</v>
      </c>
      <c r="AM65" s="157">
        <f t="shared" si="152"/>
        <v>2.0845921949437121</v>
      </c>
      <c r="AN65" s="157">
        <f t="shared" si="152"/>
        <v>2.1467420918924893</v>
      </c>
      <c r="AO65" s="157">
        <f t="shared" si="152"/>
        <v>2.4071209024269122</v>
      </c>
      <c r="AP65" s="157">
        <f t="shared" si="152"/>
        <v>2.3735855648045794</v>
      </c>
      <c r="AQ65" s="157">
        <f t="shared" si="152"/>
        <v>2.4761445119960355</v>
      </c>
      <c r="AR65" s="157">
        <f t="shared" si="152"/>
        <v>2.4382081055300313</v>
      </c>
      <c r="AS65" s="157">
        <f t="shared" si="152"/>
        <v>2.5139428122596481</v>
      </c>
      <c r="AT65" s="157">
        <f t="shared" si="152"/>
        <v>2.6658174293448273</v>
      </c>
      <c r="AU65" s="157">
        <f t="shared" si="153"/>
        <v>2.8673441794229291</v>
      </c>
      <c r="AV65" s="157">
        <f t="shared" ref="AV65" si="158">(AF65/O65)*10</f>
        <v>2.9726741217843551</v>
      </c>
      <c r="AW65" s="52">
        <f t="shared" ref="AW65" si="159">IF(AV65="","",(AV65-AU65)/AU65)</f>
        <v>3.6734321298890711E-2</v>
      </c>
    </row>
    <row r="66" spans="1:49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N66" si="160">SUM(E57:E59)</f>
        <v>374827.90000000014</v>
      </c>
      <c r="F66" s="154">
        <f t="shared" si="160"/>
        <v>411823.39999999991</v>
      </c>
      <c r="G66" s="154">
        <f t="shared" si="160"/>
        <v>392287.49999999988</v>
      </c>
      <c r="H66" s="154">
        <f t="shared" si="160"/>
        <v>324909.64999999991</v>
      </c>
      <c r="I66" s="154">
        <f t="shared" si="160"/>
        <v>335894.45999999973</v>
      </c>
      <c r="J66" s="154">
        <f t="shared" si="160"/>
        <v>323029.73000000004</v>
      </c>
      <c r="K66" s="154">
        <f t="shared" si="160"/>
        <v>359624.85999999987</v>
      </c>
      <c r="L66" s="154">
        <f t="shared" si="160"/>
        <v>485561.99000000028</v>
      </c>
      <c r="M66" s="154">
        <f t="shared" ref="M66" si="161">SUM(M57:M59)</f>
        <v>462583.7999999997</v>
      </c>
      <c r="N66" s="154">
        <f t="shared" si="160"/>
        <v>492833.60999999993</v>
      </c>
      <c r="O66" s="154">
        <f>IF(O59="","",SUM(O57:O59))</f>
        <v>488752.18999999936</v>
      </c>
      <c r="P66" s="52">
        <f t="shared" ref="P66" si="162">IF(O66="","",(O66-N66)/N66)</f>
        <v>-8.2815374543967618E-3</v>
      </c>
      <c r="R66" s="109" t="s">
        <v>87</v>
      </c>
      <c r="S66" s="117">
        <f>SUM(S57:S59)</f>
        <v>66706.640000000043</v>
      </c>
      <c r="T66" s="154">
        <f>SUM(T57:T59)</f>
        <v>75687.896000000008</v>
      </c>
      <c r="U66" s="154">
        <f>SUM(U57:U59)</f>
        <v>78884.929000000004</v>
      </c>
      <c r="V66" s="154">
        <f>SUM(V57:V59)</f>
        <v>90834.866999999969</v>
      </c>
      <c r="W66" s="154">
        <f t="shared" ref="W66:AE66" si="163">SUM(W57:W59)</f>
        <v>90275.416000000056</v>
      </c>
      <c r="X66" s="154">
        <f t="shared" si="163"/>
        <v>87840.50900000002</v>
      </c>
      <c r="Y66" s="154">
        <f t="shared" si="163"/>
        <v>78765.768000000011</v>
      </c>
      <c r="Z66" s="154">
        <f t="shared" si="163"/>
        <v>86377.072000000029</v>
      </c>
      <c r="AA66" s="154">
        <f t="shared" si="163"/>
        <v>89313.755000000005</v>
      </c>
      <c r="AB66" s="154">
        <f t="shared" si="163"/>
        <v>95872.349999999977</v>
      </c>
      <c r="AC66" s="154">
        <f t="shared" si="163"/>
        <v>128355.976</v>
      </c>
      <c r="AD66" s="154">
        <f t="shared" ref="AD66" si="164">SUM(AD57:AD59)</f>
        <v>133533.43400000001</v>
      </c>
      <c r="AE66" s="154">
        <f t="shared" si="163"/>
        <v>144237.76400000011</v>
      </c>
      <c r="AF66" s="119">
        <f>IF(AF59="","",SUM(AF57:AF59))</f>
        <v>138703.18900000013</v>
      </c>
      <c r="AG66" s="52">
        <f t="shared" si="147"/>
        <v>-3.8371192443055195E-2</v>
      </c>
      <c r="AI66" s="198">
        <f t="shared" si="141"/>
        <v>1.8380654168220978</v>
      </c>
      <c r="AJ66" s="157">
        <f t="shared" si="141"/>
        <v>1.8450697519866253</v>
      </c>
      <c r="AK66" s="157">
        <f t="shared" si="152"/>
        <v>1.959075682997454</v>
      </c>
      <c r="AL66" s="157">
        <f t="shared" si="152"/>
        <v>2.4233752876986996</v>
      </c>
      <c r="AM66" s="157">
        <f t="shared" si="152"/>
        <v>2.1920904931579916</v>
      </c>
      <c r="AN66" s="157">
        <f t="shared" si="152"/>
        <v>2.2391870503138653</v>
      </c>
      <c r="AO66" s="157">
        <f t="shared" si="152"/>
        <v>2.4242360299240122</v>
      </c>
      <c r="AP66" s="157">
        <f t="shared" si="152"/>
        <v>2.5715539339350846</v>
      </c>
      <c r="AQ66" s="157">
        <f t="shared" si="152"/>
        <v>2.764877245199691</v>
      </c>
      <c r="AR66" s="157">
        <f t="shared" si="152"/>
        <v>2.6658988480384815</v>
      </c>
      <c r="AS66" s="157">
        <f t="shared" si="152"/>
        <v>2.643451889634111</v>
      </c>
      <c r="AT66" s="157">
        <f t="shared" si="152"/>
        <v>2.8866863474250524</v>
      </c>
      <c r="AU66" s="157">
        <f t="shared" si="153"/>
        <v>2.9267030712454885</v>
      </c>
      <c r="AV66" s="157">
        <f t="shared" ref="AV66" si="165">(AF66/O66)*10</f>
        <v>2.8379041943525678</v>
      </c>
      <c r="AW66" s="52">
        <f t="shared" ref="AW66" si="166">IF(AV66="","",(AV66-AU66)/AU66)</f>
        <v>-3.0340924491233538E-2</v>
      </c>
    </row>
    <row r="67" spans="1:49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N67" si="167">IF(E62="","",SUM(E60:E62))</f>
        <v>378869.0400000001</v>
      </c>
      <c r="F67" s="155">
        <f t="shared" si="167"/>
        <v>396865.16000000021</v>
      </c>
      <c r="G67" s="155">
        <f t="shared" si="167"/>
        <v>336903.74</v>
      </c>
      <c r="H67" s="155">
        <f t="shared" si="167"/>
        <v>311374.30999999976</v>
      </c>
      <c r="I67" s="155">
        <f t="shared" si="167"/>
        <v>337617.05000000005</v>
      </c>
      <c r="J67" s="155">
        <f t="shared" si="167"/>
        <v>314897.43999999994</v>
      </c>
      <c r="K67" s="155">
        <f t="shared" si="167"/>
        <v>372869.66999999981</v>
      </c>
      <c r="L67" s="155">
        <f t="shared" si="167"/>
        <v>493444.35000000033</v>
      </c>
      <c r="M67" s="155">
        <f t="shared" ref="M67" si="168">IF(M62="","",SUM(M60:M62))</f>
        <v>455271.89999999967</v>
      </c>
      <c r="N67" s="155">
        <f t="shared" si="167"/>
        <v>469176.04999999987</v>
      </c>
      <c r="O67" s="155">
        <f t="shared" ref="O67" si="169">IF(O62="","",SUM(O60:O62))</f>
        <v>415779.06999999989</v>
      </c>
      <c r="P67" s="55">
        <f t="shared" si="128"/>
        <v>-0.1138101145614743</v>
      </c>
      <c r="R67" s="110" t="s">
        <v>88</v>
      </c>
      <c r="S67" s="196">
        <f>SUM(S60:S62)</f>
        <v>63838.016000000018</v>
      </c>
      <c r="T67" s="155">
        <f>SUM(T60:T62)</f>
        <v>79380.659999999989</v>
      </c>
      <c r="U67" s="155">
        <f>IF(U62="","",SUM(U60:U62))</f>
        <v>89950.456999999995</v>
      </c>
      <c r="V67" s="155">
        <f>IF(V62="","",SUM(V60:V62))</f>
        <v>90706.435000000056</v>
      </c>
      <c r="W67" s="155">
        <f t="shared" ref="W67:AF67" si="170">IF(W62="","",SUM(W60:W62))</f>
        <v>98610.478999999992</v>
      </c>
      <c r="X67" s="155">
        <f t="shared" si="170"/>
        <v>84566.343999999997</v>
      </c>
      <c r="Y67" s="155">
        <f t="shared" si="170"/>
        <v>90045.485000000015</v>
      </c>
      <c r="Z67" s="155">
        <f t="shared" si="170"/>
        <v>94962.186000000016</v>
      </c>
      <c r="AA67" s="155">
        <f t="shared" si="170"/>
        <v>95891.539000000004</v>
      </c>
      <c r="AB67" s="155">
        <f t="shared" si="170"/>
        <v>103388.924</v>
      </c>
      <c r="AC67" s="155">
        <f t="shared" si="170"/>
        <v>140739.50200000001</v>
      </c>
      <c r="AD67" s="155">
        <f t="shared" ref="AD67" si="171">IF(AD62="","",SUM(AD60:AD62))</f>
        <v>135949.3170000001</v>
      </c>
      <c r="AE67" s="155">
        <f t="shared" si="170"/>
        <v>144292.45000000004</v>
      </c>
      <c r="AF67" s="123">
        <f t="shared" si="170"/>
        <v>128619.78500000006</v>
      </c>
      <c r="AG67" s="55">
        <f t="shared" si="147"/>
        <v>-0.1086173600905659</v>
      </c>
      <c r="AI67" s="200">
        <f t="shared" si="141"/>
        <v>2.1176785143360082</v>
      </c>
      <c r="AJ67" s="158">
        <f t="shared" si="141"/>
        <v>2.0453352071175841</v>
      </c>
      <c r="AK67" s="158">
        <f t="shared" ref="AK67:AT67" si="172">IF(U62="","",(U67/D67)*10)</f>
        <v>2.3611669003409426</v>
      </c>
      <c r="AL67" s="158">
        <f t="shared" si="172"/>
        <v>2.3941369028200361</v>
      </c>
      <c r="AM67" s="158">
        <f t="shared" si="172"/>
        <v>2.4847350923925884</v>
      </c>
      <c r="AN67" s="158">
        <f t="shared" si="172"/>
        <v>2.5101040433685897</v>
      </c>
      <c r="AO67" s="158">
        <f t="shared" si="172"/>
        <v>2.8918726467832263</v>
      </c>
      <c r="AP67" s="158">
        <f t="shared" si="172"/>
        <v>2.8127189074129992</v>
      </c>
      <c r="AQ67" s="158">
        <f t="shared" si="172"/>
        <v>3.045167309076886</v>
      </c>
      <c r="AR67" s="158">
        <f t="shared" si="172"/>
        <v>2.7727898597920304</v>
      </c>
      <c r="AS67" s="158">
        <f t="shared" si="172"/>
        <v>2.852185905056972</v>
      </c>
      <c r="AT67" s="158">
        <f t="shared" si="172"/>
        <v>2.9861126285193573</v>
      </c>
      <c r="AU67" s="158">
        <f>IF(AE62="","",(AE67/N67)*10)</f>
        <v>3.0754436421040694</v>
      </c>
      <c r="AV67" s="158">
        <f>IF(AF62="","",(AF67/O67)*10)</f>
        <v>3.0934646373613779</v>
      </c>
      <c r="AW67" s="55">
        <f t="shared" si="144"/>
        <v>5.8596408695622861E-3</v>
      </c>
    </row>
    <row r="68" spans="1:49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</row>
  </sheetData>
  <mergeCells count="24">
    <mergeCell ref="AI4:AV4"/>
    <mergeCell ref="AW4:AW5"/>
    <mergeCell ref="A26:A27"/>
    <mergeCell ref="B26:O26"/>
    <mergeCell ref="P26:P27"/>
    <mergeCell ref="R26:R27"/>
    <mergeCell ref="S26:AF26"/>
    <mergeCell ref="AG26:AG27"/>
    <mergeCell ref="AI26:AV26"/>
    <mergeCell ref="AW26:AW27"/>
    <mergeCell ref="A4:A5"/>
    <mergeCell ref="B4:O4"/>
    <mergeCell ref="P4:P5"/>
    <mergeCell ref="R4:R5"/>
    <mergeCell ref="S4:AF4"/>
    <mergeCell ref="AG4:AG5"/>
    <mergeCell ref="AI48:AV48"/>
    <mergeCell ref="AW48:AW49"/>
    <mergeCell ref="A48:A49"/>
    <mergeCell ref="B48:O48"/>
    <mergeCell ref="P48:P49"/>
    <mergeCell ref="R48:R49"/>
    <mergeCell ref="S48:AF48"/>
    <mergeCell ref="AG48:AG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N64:N66 N20:N23 AE20:AE23 P63 AE64:AE67 B42:L45 B20:L23 B64:L67 S64:AC67 S42:AC45 S20:AC23 M42:N45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5F037BA9-8B2B-4870-AFC1-61F9749D2E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P7:P23</xm:sqref>
        </x14:conditionalFormatting>
        <x14:conditionalFormatting xmlns:xm="http://schemas.microsoft.com/office/excel/2006/main">
          <x14:cfRule type="iconSet" priority="6" id="{79BAB5CA-0202-45E8-97A0-E9A8E71872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P29:P45</xm:sqref>
        </x14:conditionalFormatting>
        <x14:conditionalFormatting xmlns:xm="http://schemas.microsoft.com/office/excel/2006/main">
          <x14:cfRule type="iconSet" priority="3" id="{857750BA-2763-4DE8-8FEB-FACFCE62F4F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P51:P67</xm:sqref>
        </x14:conditionalFormatting>
        <x14:conditionalFormatting xmlns:xm="http://schemas.microsoft.com/office/excel/2006/main">
          <x14:cfRule type="iconSet" priority="7" id="{95E6F3FF-BFB3-406E-8B7A-53840CF818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AG7:AG23</xm:sqref>
        </x14:conditionalFormatting>
        <x14:conditionalFormatting xmlns:xm="http://schemas.microsoft.com/office/excel/2006/main">
          <x14:cfRule type="iconSet" priority="4" id="{31564D89-EFCF-4D02-96EB-64A3C14E92F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AG29:AG45</xm:sqref>
        </x14:conditionalFormatting>
        <x14:conditionalFormatting xmlns:xm="http://schemas.microsoft.com/office/excel/2006/main">
          <x14:cfRule type="iconSet" priority="1" id="{CB82AFFF-7EA5-4EED-AB48-E3EC2A7141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AG51:AG67</xm:sqref>
        </x14:conditionalFormatting>
        <x14:conditionalFormatting xmlns:xm="http://schemas.microsoft.com/office/excel/2006/main">
          <x14:cfRule type="iconSet" priority="8" id="{EBB0697B-7E3D-413C-9053-FA0F055AA5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AW7:AW23</xm:sqref>
        </x14:conditionalFormatting>
        <x14:conditionalFormatting xmlns:xm="http://schemas.microsoft.com/office/excel/2006/main">
          <x14:cfRule type="iconSet" priority="5" id="{F42A3BB8-6E0E-40BA-8EF1-45BAB072B81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AW29:AW45</xm:sqref>
        </x14:conditionalFormatting>
        <x14:conditionalFormatting xmlns:xm="http://schemas.microsoft.com/office/excel/2006/main">
          <x14:cfRule type="iconSet" priority="2" id="{28061838-5419-4535-868A-3208D9A2BEC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AW51:AW67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BECF-33E6-4C68-AF73-5A6491133A36}">
  <sheetPr codeName="Folha23">
    <pageSetUpPr fitToPage="1"/>
  </sheetPr>
  <dimension ref="A1:AZ70"/>
  <sheetViews>
    <sheetView showGridLines="0" topLeftCell="A31" workbookViewId="0">
      <selection activeCell="I19" sqref="I19"/>
    </sheetView>
  </sheetViews>
  <sheetFormatPr defaultRowHeight="15" x14ac:dyDescent="0.25"/>
  <cols>
    <col min="1" max="1" width="18.7109375" customWidth="1"/>
    <col min="16" max="16" width="10.140625" customWidth="1"/>
    <col min="17" max="17" width="1.7109375" customWidth="1"/>
    <col min="18" max="18" width="18.7109375" hidden="1" customWidth="1"/>
    <col min="33" max="33" width="10" customWidth="1"/>
    <col min="34" max="34" width="1.7109375" customWidth="1"/>
    <col min="49" max="49" width="10" customWidth="1"/>
    <col min="51" max="52" width="9.140625" style="101"/>
  </cols>
  <sheetData>
    <row r="1" spans="1:52" ht="15.75" x14ac:dyDescent="0.25">
      <c r="A1" s="4" t="s">
        <v>100</v>
      </c>
    </row>
    <row r="3" spans="1:52" ht="15.75" thickBot="1" x14ac:dyDescent="0.3">
      <c r="P3" s="205" t="s">
        <v>1</v>
      </c>
      <c r="AG3" s="289">
        <v>1000</v>
      </c>
      <c r="AW3" s="289" t="s">
        <v>47</v>
      </c>
    </row>
    <row r="4" spans="1:52" ht="20.100000000000001" customHeight="1" x14ac:dyDescent="0.25">
      <c r="A4" s="327" t="s">
        <v>3</v>
      </c>
      <c r="B4" s="329" t="s">
        <v>71</v>
      </c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4"/>
      <c r="P4" s="325" t="s">
        <v>147</v>
      </c>
      <c r="R4" s="330" t="s">
        <v>3</v>
      </c>
      <c r="S4" s="322" t="s">
        <v>71</v>
      </c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4"/>
      <c r="AG4" s="332" t="s">
        <v>147</v>
      </c>
      <c r="AI4" s="322" t="s">
        <v>71</v>
      </c>
      <c r="AJ4" s="323"/>
      <c r="AK4" s="323"/>
      <c r="AL4" s="323"/>
      <c r="AM4" s="323"/>
      <c r="AN4" s="323"/>
      <c r="AO4" s="323"/>
      <c r="AP4" s="323"/>
      <c r="AQ4" s="323"/>
      <c r="AR4" s="323"/>
      <c r="AS4" s="323"/>
      <c r="AT4" s="323"/>
      <c r="AU4" s="323"/>
      <c r="AV4" s="324"/>
      <c r="AW4" s="325" t="s">
        <v>147</v>
      </c>
    </row>
    <row r="5" spans="1:52" ht="20.100000000000001" customHeight="1" thickBot="1" x14ac:dyDescent="0.3">
      <c r="A5" s="328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3">
        <v>2023</v>
      </c>
      <c r="P5" s="326"/>
      <c r="R5" s="331"/>
      <c r="S5" s="25">
        <v>2010</v>
      </c>
      <c r="T5" s="135">
        <v>2011</v>
      </c>
      <c r="U5" s="135">
        <v>2012</v>
      </c>
      <c r="V5" s="135">
        <v>2013</v>
      </c>
      <c r="W5" s="135">
        <v>2014</v>
      </c>
      <c r="X5" s="135">
        <v>2015</v>
      </c>
      <c r="Y5" s="135">
        <v>2016</v>
      </c>
      <c r="Z5" s="135">
        <v>2017</v>
      </c>
      <c r="AA5" s="135">
        <v>2018</v>
      </c>
      <c r="AB5" s="135">
        <v>2019</v>
      </c>
      <c r="AC5" s="135">
        <v>2020</v>
      </c>
      <c r="AD5" s="135">
        <v>2021</v>
      </c>
      <c r="AE5" s="135">
        <v>2022</v>
      </c>
      <c r="AF5" s="133">
        <v>2023</v>
      </c>
      <c r="AG5" s="333"/>
      <c r="AI5" s="25">
        <v>2010</v>
      </c>
      <c r="AJ5" s="135">
        <v>2011</v>
      </c>
      <c r="AK5" s="135">
        <v>2012</v>
      </c>
      <c r="AL5" s="135">
        <v>2013</v>
      </c>
      <c r="AM5" s="135">
        <v>2014</v>
      </c>
      <c r="AN5" s="135">
        <v>2015</v>
      </c>
      <c r="AO5" s="135">
        <v>2016</v>
      </c>
      <c r="AP5" s="135">
        <v>2017</v>
      </c>
      <c r="AQ5" s="135">
        <v>2018</v>
      </c>
      <c r="AR5" s="135">
        <v>2019</v>
      </c>
      <c r="AS5" s="135">
        <v>2020</v>
      </c>
      <c r="AT5" s="135">
        <v>2021</v>
      </c>
      <c r="AU5" s="135">
        <v>2022</v>
      </c>
      <c r="AV5" s="133">
        <v>2023</v>
      </c>
      <c r="AW5" s="326"/>
      <c r="AY5" s="290">
        <v>2013</v>
      </c>
      <c r="AZ5" s="290">
        <v>2014</v>
      </c>
    </row>
    <row r="6" spans="1:52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4"/>
      <c r="R6" s="291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4"/>
      <c r="AI6" s="290"/>
      <c r="AJ6" s="290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2"/>
    </row>
    <row r="7" spans="1:52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112">
        <v>208892.63999999984</v>
      </c>
      <c r="P7" s="61">
        <f>IF(O7="","",(O7-N7)/N7)</f>
        <v>0.10239004894594393</v>
      </c>
      <c r="R7" s="109" t="s">
        <v>73</v>
      </c>
      <c r="S7" s="39">
        <v>5046.811999999999</v>
      </c>
      <c r="T7" s="153">
        <v>5419.8780000000006</v>
      </c>
      <c r="U7" s="153">
        <v>5376.692</v>
      </c>
      <c r="V7" s="153">
        <v>8185.9700000000021</v>
      </c>
      <c r="W7" s="153">
        <v>9253.7109999999993</v>
      </c>
      <c r="X7" s="153">
        <v>8018.4579999999987</v>
      </c>
      <c r="Y7" s="153">
        <v>7549.5260000000026</v>
      </c>
      <c r="Z7" s="153">
        <v>9256.76</v>
      </c>
      <c r="AA7" s="153">
        <v>8429.6530000000002</v>
      </c>
      <c r="AB7" s="153">
        <v>12162.242999999999</v>
      </c>
      <c r="AC7" s="153">
        <v>14395.186999999998</v>
      </c>
      <c r="AD7" s="153">
        <v>11537.55599999999</v>
      </c>
      <c r="AE7" s="153">
        <v>12256.628999999999</v>
      </c>
      <c r="AF7" s="112">
        <v>14628.066999999995</v>
      </c>
      <c r="AG7" s="61">
        <f>IF(AF7="","",(AF7-AE7)/AE7)</f>
        <v>0.19348207406783682</v>
      </c>
      <c r="AI7" s="124">
        <f t="shared" ref="AI7:AI16" si="0">(S7/B7)*10</f>
        <v>0.44977207995742902</v>
      </c>
      <c r="AJ7" s="156">
        <f t="shared" ref="AJ7:AJ16" si="1">(T7/C7)*10</f>
        <v>0.43216420185329257</v>
      </c>
      <c r="AK7" s="156">
        <f t="shared" ref="AK7:AK16" si="2">(U7/D7)*10</f>
        <v>0.48157310832003042</v>
      </c>
      <c r="AL7" s="156">
        <f t="shared" ref="AL7:AL16" si="3">(V7/E7)*10</f>
        <v>0.81023144139078462</v>
      </c>
      <c r="AM7" s="156">
        <f t="shared" ref="AM7:AM16" si="4">(W7/F7)*10</f>
        <v>0.50984889235532815</v>
      </c>
      <c r="AN7" s="156">
        <f t="shared" ref="AN7:AN16" si="5">(X7/G7)*10</f>
        <v>0.48445392298565154</v>
      </c>
      <c r="AO7" s="156">
        <f t="shared" ref="AO7:AO16" si="6">(Y7/H7)*10</f>
        <v>0.5923922796474268</v>
      </c>
      <c r="AP7" s="156">
        <f t="shared" ref="AP7:AP16" si="7">(Z7/I7)*10</f>
        <v>0.55910247502123656</v>
      </c>
      <c r="AQ7" s="156">
        <f t="shared" ref="AQ7:AQ16" si="8">(AA7/J7)*10</f>
        <v>0.78036077850810914</v>
      </c>
      <c r="AR7" s="156">
        <f t="shared" ref="AR7:AR16" si="9">(AB7/K7)*10</f>
        <v>0.60468642002463424</v>
      </c>
      <c r="AS7" s="156">
        <f t="shared" ref="AS7:AS16" si="10">(AC7/L7)*10</f>
        <v>0.62204140404177755</v>
      </c>
      <c r="AT7" s="156">
        <f t="shared" ref="AT7:AT22" si="11">(AD7/M7)*10</f>
        <v>0.53835457336931103</v>
      </c>
      <c r="AU7" s="156">
        <f t="shared" ref="AU7:AV22" si="12">(AE7/N7)*10</f>
        <v>0.64681962194657916</v>
      </c>
      <c r="AV7" s="156">
        <f t="shared" ref="AV7:AV19" si="13">(AF7/O7)*10</f>
        <v>0.70026722817998799</v>
      </c>
      <c r="AW7" s="61">
        <f t="shared" ref="AW7" si="14">IF(AV7="","",(AV7-AU7)/AU7)</f>
        <v>8.2631392771543147E-2</v>
      </c>
      <c r="AY7" s="105"/>
      <c r="AZ7" s="105"/>
    </row>
    <row r="8" spans="1:52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119">
        <v>263990.03999999986</v>
      </c>
      <c r="P8" s="52">
        <f t="shared" ref="P8:P20" si="15">IF(O8="","",(O8-N8)/N8)</f>
        <v>-6.2637109726397765E-3</v>
      </c>
      <c r="R8" s="109" t="s">
        <v>74</v>
      </c>
      <c r="S8" s="19">
        <v>4875.3999999999996</v>
      </c>
      <c r="T8" s="154">
        <v>5047.22</v>
      </c>
      <c r="U8" s="154">
        <v>4979.2489999999998</v>
      </c>
      <c r="V8" s="154">
        <v>7645.0780000000004</v>
      </c>
      <c r="W8" s="154">
        <v>9124.9479999999967</v>
      </c>
      <c r="X8" s="154">
        <v>9271.5960000000014</v>
      </c>
      <c r="Y8" s="154">
        <v>8398.7909999999993</v>
      </c>
      <c r="Z8" s="154">
        <v>10079.532000000001</v>
      </c>
      <c r="AA8" s="154">
        <v>9460.1350000000002</v>
      </c>
      <c r="AB8" s="154">
        <v>13827.451999999999</v>
      </c>
      <c r="AC8" s="154">
        <v>13178.782000000005</v>
      </c>
      <c r="AD8" s="154">
        <v>12834.916000000007</v>
      </c>
      <c r="AE8" s="154">
        <v>17027.523999999998</v>
      </c>
      <c r="AF8" s="119">
        <v>16552.520999999993</v>
      </c>
      <c r="AG8" s="52">
        <f t="shared" ref="AG8:AG23" si="16">IF(AF8="","",(AF8-AE8)/AE8)</f>
        <v>-2.7896187372867854E-2</v>
      </c>
      <c r="AI8" s="125">
        <f t="shared" si="0"/>
        <v>0.46934653261753362</v>
      </c>
      <c r="AJ8" s="157">
        <f t="shared" si="1"/>
        <v>0.46007754707955117</v>
      </c>
      <c r="AK8" s="157">
        <f t="shared" si="2"/>
        <v>0.54886851547144277</v>
      </c>
      <c r="AL8" s="157">
        <f t="shared" si="3"/>
        <v>0.83587031142493495</v>
      </c>
      <c r="AM8" s="157">
        <f t="shared" si="4"/>
        <v>0.51048511635099003</v>
      </c>
      <c r="AN8" s="157">
        <f t="shared" si="5"/>
        <v>0.48971130968147902</v>
      </c>
      <c r="AO8" s="157">
        <f t="shared" si="6"/>
        <v>0.52155723141664712</v>
      </c>
      <c r="AP8" s="157">
        <f t="shared" si="7"/>
        <v>0.55854530317506745</v>
      </c>
      <c r="AQ8" s="157">
        <f t="shared" si="8"/>
        <v>0.93501907816934571</v>
      </c>
      <c r="AR8" s="157">
        <f t="shared" si="9"/>
        <v>0.57852492138372347</v>
      </c>
      <c r="AS8" s="157">
        <f t="shared" si="10"/>
        <v>0.65767022395341579</v>
      </c>
      <c r="AT8" s="157">
        <f t="shared" si="11"/>
        <v>0.49994277984027458</v>
      </c>
      <c r="AU8" s="157">
        <f t="shared" si="12"/>
        <v>0.64096617096176511</v>
      </c>
      <c r="AV8" s="157">
        <f t="shared" si="13"/>
        <v>0.62701308731193051</v>
      </c>
      <c r="AW8" s="52">
        <f t="shared" ref="AW8" si="17">IF(AV8="","",(AV8-AU8)/AU8)</f>
        <v>-2.176883005993609E-2</v>
      </c>
      <c r="AY8" s="105"/>
      <c r="AZ8" s="105"/>
    </row>
    <row r="9" spans="1:52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119">
        <v>305451.39000000013</v>
      </c>
      <c r="P9" s="52">
        <f t="shared" si="15"/>
        <v>0.54670482985438429</v>
      </c>
      <c r="R9" s="109" t="s">
        <v>75</v>
      </c>
      <c r="S9" s="19">
        <v>7464.3919999999998</v>
      </c>
      <c r="T9" s="154">
        <v>5720.5099999999993</v>
      </c>
      <c r="U9" s="154">
        <v>6851.9379999999956</v>
      </c>
      <c r="V9" s="154">
        <v>7142.3209999999999</v>
      </c>
      <c r="W9" s="154">
        <v>8172.4949999999981</v>
      </c>
      <c r="X9" s="154">
        <v>8953.7059999999983</v>
      </c>
      <c r="Y9" s="154">
        <v>8549.0249999999996</v>
      </c>
      <c r="Z9" s="154">
        <v>9978.1299999999992</v>
      </c>
      <c r="AA9" s="154">
        <v>10309.046</v>
      </c>
      <c r="AB9" s="154">
        <v>11853.175999999999</v>
      </c>
      <c r="AC9" s="154">
        <v>12973.125000000002</v>
      </c>
      <c r="AD9" s="154">
        <v>17902.007000000001</v>
      </c>
      <c r="AE9" s="154">
        <v>13839.738000000005</v>
      </c>
      <c r="AF9" s="119">
        <v>20203.877000000008</v>
      </c>
      <c r="AG9" s="52">
        <f t="shared" si="16"/>
        <v>0.45984533811261463</v>
      </c>
      <c r="AI9" s="125">
        <f t="shared" si="0"/>
        <v>0.44454071154342661</v>
      </c>
      <c r="AJ9" s="157">
        <f t="shared" si="1"/>
        <v>0.45529015514061527</v>
      </c>
      <c r="AK9" s="157">
        <f t="shared" si="2"/>
        <v>0.50458285709151873</v>
      </c>
      <c r="AL9" s="157">
        <f t="shared" si="3"/>
        <v>0.9105632961572816</v>
      </c>
      <c r="AM9" s="157">
        <f t="shared" si="4"/>
        <v>0.51315833592555093</v>
      </c>
      <c r="AN9" s="157">
        <f t="shared" si="5"/>
        <v>0.49803333228390984</v>
      </c>
      <c r="AO9" s="157">
        <f t="shared" si="6"/>
        <v>0.54005566429495178</v>
      </c>
      <c r="AP9" s="157">
        <f t="shared" si="7"/>
        <v>0.54005481555322443</v>
      </c>
      <c r="AQ9" s="157">
        <f t="shared" si="8"/>
        <v>0.78542204075338629</v>
      </c>
      <c r="AR9" s="157">
        <f t="shared" si="9"/>
        <v>0.56510951343186677</v>
      </c>
      <c r="AS9" s="157">
        <f t="shared" si="10"/>
        <v>0.62037909182406781</v>
      </c>
      <c r="AT9" s="157">
        <f t="shared" si="11"/>
        <v>0.51615206164782534</v>
      </c>
      <c r="AU9" s="157">
        <f t="shared" si="12"/>
        <v>0.70079856596885204</v>
      </c>
      <c r="AV9" s="157">
        <f t="shared" ref="AV9" si="18">(AF9/O9)*10</f>
        <v>0.6614432823500983</v>
      </c>
      <c r="AW9" s="52">
        <f t="shared" ref="AW9" si="19">IF(AV9="","",(AV9-AU9)/AU9)</f>
        <v>-5.6157768479941403E-2</v>
      </c>
      <c r="AY9" s="105"/>
      <c r="AZ9" s="105"/>
    </row>
    <row r="10" spans="1:52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119">
        <v>256969.5199999999</v>
      </c>
      <c r="P10" s="52">
        <f t="shared" si="15"/>
        <v>0.22991127602492276</v>
      </c>
      <c r="R10" s="109" t="s">
        <v>76</v>
      </c>
      <c r="S10" s="19">
        <v>7083.5199999999986</v>
      </c>
      <c r="T10" s="154">
        <v>5734.7760000000007</v>
      </c>
      <c r="U10" s="154">
        <v>6986.2150000000011</v>
      </c>
      <c r="V10" s="154">
        <v>8949.2860000000001</v>
      </c>
      <c r="W10" s="154">
        <v>7735.4290000000001</v>
      </c>
      <c r="X10" s="154">
        <v>8580.4020000000019</v>
      </c>
      <c r="Y10" s="154">
        <v>6742.456000000001</v>
      </c>
      <c r="Z10" s="154">
        <v>10425.911000000004</v>
      </c>
      <c r="AA10" s="154">
        <v>11410.679</v>
      </c>
      <c r="AB10" s="154">
        <v>13024.389000000001</v>
      </c>
      <c r="AC10" s="154">
        <v>14120.863000000001</v>
      </c>
      <c r="AD10" s="154">
        <v>13171.960999999996</v>
      </c>
      <c r="AE10" s="154">
        <v>15339.621000000008</v>
      </c>
      <c r="AF10" s="119">
        <v>16613.527999999991</v>
      </c>
      <c r="AG10" s="52">
        <f t="shared" si="16"/>
        <v>8.3046836685207681E-2</v>
      </c>
      <c r="AI10" s="125">
        <f t="shared" si="0"/>
        <v>0.41567550232571626</v>
      </c>
      <c r="AJ10" s="157">
        <f t="shared" si="1"/>
        <v>0.45686088859129592</v>
      </c>
      <c r="AK10" s="157">
        <f t="shared" si="2"/>
        <v>0.53272115749897475</v>
      </c>
      <c r="AL10" s="157">
        <f t="shared" si="3"/>
        <v>0.80396422819385238</v>
      </c>
      <c r="AM10" s="157">
        <f t="shared" si="4"/>
        <v>0.55468838065790216</v>
      </c>
      <c r="AN10" s="157">
        <f t="shared" si="5"/>
        <v>0.49634555231011412</v>
      </c>
      <c r="AO10" s="157">
        <f t="shared" si="6"/>
        <v>0.55762801647298088</v>
      </c>
      <c r="AP10" s="157">
        <f t="shared" si="7"/>
        <v>0.53227135799174041</v>
      </c>
      <c r="AQ10" s="157">
        <f t="shared" si="8"/>
        <v>0.75882468575155682</v>
      </c>
      <c r="AR10" s="157">
        <f t="shared" si="9"/>
        <v>0.5317533930111793</v>
      </c>
      <c r="AS10" s="157">
        <f t="shared" si="10"/>
        <v>0.60603680487223821</v>
      </c>
      <c r="AT10" s="157">
        <f t="shared" si="11"/>
        <v>0.55215186652573567</v>
      </c>
      <c r="AU10" s="157">
        <f t="shared" si="12"/>
        <v>0.73418718445085307</v>
      </c>
      <c r="AV10" s="157">
        <f t="shared" ref="AV10" si="20">(AF10/O10)*10</f>
        <v>0.64651745467711486</v>
      </c>
      <c r="AW10" s="52">
        <f t="shared" ref="AW10" si="21">IF(AV10="","",(AV10-AU10)/AU10)</f>
        <v>-0.11941059668497507</v>
      </c>
      <c r="AY10" s="105"/>
      <c r="AZ10" s="105"/>
    </row>
    <row r="11" spans="1:52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119">
        <v>282035.58</v>
      </c>
      <c r="P11" s="52">
        <f t="shared" si="15"/>
        <v>-5.4380415671433258E-2</v>
      </c>
      <c r="R11" s="109" t="s">
        <v>77</v>
      </c>
      <c r="S11" s="19">
        <v>5269.9080000000022</v>
      </c>
      <c r="T11" s="154">
        <v>6791.5110000000022</v>
      </c>
      <c r="U11" s="154">
        <v>6331.175000000002</v>
      </c>
      <c r="V11" s="154">
        <v>12356.189000000002</v>
      </c>
      <c r="W11" s="154">
        <v>10013.188000000002</v>
      </c>
      <c r="X11" s="154">
        <v>9709.3430000000008</v>
      </c>
      <c r="Y11" s="154">
        <v>9074.4239999999991</v>
      </c>
      <c r="Z11" s="154">
        <v>11193.306000000002</v>
      </c>
      <c r="AA11" s="154">
        <v>12194.198</v>
      </c>
      <c r="AB11" s="154">
        <v>12392.851000000008</v>
      </c>
      <c r="AC11" s="154">
        <v>10554.120999999999</v>
      </c>
      <c r="AD11" s="154">
        <v>14483.971999999998</v>
      </c>
      <c r="AE11" s="154">
        <v>20503.534999999996</v>
      </c>
      <c r="AF11" s="119">
        <v>18630.133999999998</v>
      </c>
      <c r="AG11" s="52">
        <f t="shared" si="16"/>
        <v>-9.1369658939299894E-2</v>
      </c>
      <c r="AI11" s="125">
        <f t="shared" si="0"/>
        <v>0.4983700555886183</v>
      </c>
      <c r="AJ11" s="157">
        <f t="shared" si="1"/>
        <v>0.46272411236012051</v>
      </c>
      <c r="AK11" s="157">
        <f t="shared" si="2"/>
        <v>0.59620293919642087</v>
      </c>
      <c r="AL11" s="157">
        <f t="shared" si="3"/>
        <v>0.78832235306922693</v>
      </c>
      <c r="AM11" s="157">
        <f t="shared" si="4"/>
        <v>0.48065790285305188</v>
      </c>
      <c r="AN11" s="157">
        <f t="shared" si="5"/>
        <v>0.53317937263440585</v>
      </c>
      <c r="AO11" s="157">
        <f t="shared" si="6"/>
        <v>0.58051031214885285</v>
      </c>
      <c r="AP11" s="157">
        <f t="shared" si="7"/>
        <v>0.53719749811892448</v>
      </c>
      <c r="AQ11" s="157">
        <f t="shared" si="8"/>
        <v>0.98815241189063374</v>
      </c>
      <c r="AR11" s="157">
        <f t="shared" si="9"/>
        <v>0.54251916481950524</v>
      </c>
      <c r="AS11" s="157">
        <f t="shared" si="10"/>
        <v>0.50895878228594893</v>
      </c>
      <c r="AT11" s="157">
        <f t="shared" si="11"/>
        <v>0.53260521749669598</v>
      </c>
      <c r="AU11" s="157">
        <f t="shared" si="12"/>
        <v>0.68745029417799752</v>
      </c>
      <c r="AV11" s="157">
        <f t="shared" ref="AV11" si="22">(AF11/O11)*10</f>
        <v>0.66055970668665265</v>
      </c>
      <c r="AW11" s="52">
        <f t="shared" ref="AW11" si="23">IF(AV11="","",(AV11-AU11)/AU11)</f>
        <v>-3.9116409897676542E-2</v>
      </c>
      <c r="AY11" s="105"/>
      <c r="AZ11" s="105"/>
    </row>
    <row r="12" spans="1:52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119">
        <v>323297.27000000107</v>
      </c>
      <c r="P12" s="52">
        <f t="shared" si="15"/>
        <v>0.43153078337453699</v>
      </c>
      <c r="R12" s="109" t="s">
        <v>78</v>
      </c>
      <c r="S12" s="19">
        <v>8468.7459999999992</v>
      </c>
      <c r="T12" s="154">
        <v>4467.674</v>
      </c>
      <c r="U12" s="154">
        <v>6989.1480000000029</v>
      </c>
      <c r="V12" s="154">
        <v>11275.52199999999</v>
      </c>
      <c r="W12" s="154">
        <v>8874.6120000000028</v>
      </c>
      <c r="X12" s="154">
        <v>11770.861000000004</v>
      </c>
      <c r="Y12" s="154">
        <v>9513.2329999999984</v>
      </c>
      <c r="Z12" s="154">
        <v>14562.611999999999</v>
      </c>
      <c r="AA12" s="154">
        <v>13054.882</v>
      </c>
      <c r="AB12" s="154">
        <v>13834.111000000008</v>
      </c>
      <c r="AC12" s="154">
        <v>12299.127999999995</v>
      </c>
      <c r="AD12" s="154">
        <v>14683.353999999999</v>
      </c>
      <c r="AE12" s="154">
        <v>14797.464000000002</v>
      </c>
      <c r="AF12" s="119">
        <v>19551.391000000003</v>
      </c>
      <c r="AG12" s="52">
        <f t="shared" si="16"/>
        <v>0.32126633320412207</v>
      </c>
      <c r="AI12" s="125">
        <f t="shared" si="0"/>
        <v>0.48940102083250003</v>
      </c>
      <c r="AJ12" s="157">
        <f t="shared" si="1"/>
        <v>0.50449374344847098</v>
      </c>
      <c r="AK12" s="157">
        <f t="shared" si="2"/>
        <v>0.57729878622795316</v>
      </c>
      <c r="AL12" s="157">
        <f t="shared" si="3"/>
        <v>0.79192363779461905</v>
      </c>
      <c r="AM12" s="157">
        <f t="shared" si="4"/>
        <v>0.54221451310521085</v>
      </c>
      <c r="AN12" s="157">
        <f t="shared" si="5"/>
        <v>0.51688432623633229</v>
      </c>
      <c r="AO12" s="157">
        <f t="shared" si="6"/>
        <v>0.58966471319058733</v>
      </c>
      <c r="AP12" s="157">
        <f t="shared" si="7"/>
        <v>0.5887425368740008</v>
      </c>
      <c r="AQ12" s="157">
        <f t="shared" si="8"/>
        <v>0.81811264500872194</v>
      </c>
      <c r="AR12" s="157">
        <f t="shared" si="9"/>
        <v>0.55588770322698033</v>
      </c>
      <c r="AS12" s="157">
        <f t="shared" si="10"/>
        <v>0.61193119574758248</v>
      </c>
      <c r="AT12" s="157">
        <f t="shared" si="11"/>
        <v>0.53029614319348128</v>
      </c>
      <c r="AU12" s="157">
        <f t="shared" si="12"/>
        <v>0.65521819073438026</v>
      </c>
      <c r="AV12" s="157">
        <f t="shared" ref="AV12" si="24">(AF12/O12)*10</f>
        <v>0.60474964728282243</v>
      </c>
      <c r="AW12" s="52">
        <f t="shared" ref="AW12" si="25">IF(AV12="","",(AV12-AU12)/AU12)</f>
        <v>-7.7025552961207902E-2</v>
      </c>
      <c r="AY12" s="105"/>
      <c r="AZ12" s="105"/>
    </row>
    <row r="13" spans="1:52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119">
        <v>301457.02999999985</v>
      </c>
      <c r="P13" s="52">
        <f t="shared" si="15"/>
        <v>0.27705115282897907</v>
      </c>
      <c r="R13" s="109" t="s">
        <v>79</v>
      </c>
      <c r="S13" s="19">
        <v>8304.4390000000039</v>
      </c>
      <c r="T13" s="154">
        <v>7350.9219999999987</v>
      </c>
      <c r="U13" s="154">
        <v>8610.476999999999</v>
      </c>
      <c r="V13" s="154">
        <v>14121.920000000007</v>
      </c>
      <c r="W13" s="154">
        <v>13262.653999999999</v>
      </c>
      <c r="X13" s="154">
        <v>12363.967000000001</v>
      </c>
      <c r="Y13" s="154">
        <v>8473.6030000000046</v>
      </c>
      <c r="Z13" s="154">
        <v>11749.72900000001</v>
      </c>
      <c r="AA13" s="154">
        <v>14285.174000000001</v>
      </c>
      <c r="AB13" s="154">
        <v>14287.105000000005</v>
      </c>
      <c r="AC13" s="154">
        <v>16611.900999999998</v>
      </c>
      <c r="AD13" s="154">
        <v>15670.151999999995</v>
      </c>
      <c r="AE13" s="154">
        <v>16724.077000000001</v>
      </c>
      <c r="AF13" s="119">
        <v>19373.227000000014</v>
      </c>
      <c r="AG13" s="52">
        <f t="shared" si="16"/>
        <v>0.15840336061595581</v>
      </c>
      <c r="AI13" s="125">
        <f t="shared" si="0"/>
        <v>0.53967478774498701</v>
      </c>
      <c r="AJ13" s="157">
        <f t="shared" si="1"/>
        <v>0.50255463998014638</v>
      </c>
      <c r="AK13" s="157">
        <f t="shared" si="2"/>
        <v>0.66411025378018629</v>
      </c>
      <c r="AL13" s="157">
        <f t="shared" si="3"/>
        <v>0.78542266846555253</v>
      </c>
      <c r="AM13" s="157">
        <f t="shared" si="4"/>
        <v>0.49213350654252608</v>
      </c>
      <c r="AN13" s="157">
        <f t="shared" si="5"/>
        <v>0.51999625184490039</v>
      </c>
      <c r="AO13" s="157">
        <f t="shared" si="6"/>
        <v>0.57328655806682549</v>
      </c>
      <c r="AP13" s="157">
        <f t="shared" si="7"/>
        <v>0.56676539384784497</v>
      </c>
      <c r="AQ13" s="157">
        <f t="shared" si="8"/>
        <v>0.81053566648256559</v>
      </c>
      <c r="AR13" s="157">
        <f t="shared" si="9"/>
        <v>0.51265743593434887</v>
      </c>
      <c r="AS13" s="157">
        <f t="shared" si="10"/>
        <v>0.58120081940987156</v>
      </c>
      <c r="AT13" s="157">
        <f t="shared" si="11"/>
        <v>0.56183921787576485</v>
      </c>
      <c r="AU13" s="157">
        <f t="shared" si="12"/>
        <v>0.70847582532245557</v>
      </c>
      <c r="AV13" s="157">
        <f t="shared" ref="AV13" si="26">(AF13/O13)*10</f>
        <v>0.64265301757932214</v>
      </c>
      <c r="AW13" s="52">
        <f t="shared" ref="AW13" si="27">IF(AV13="","",(AV13-AU13)/AU13)</f>
        <v>-9.2907627036074025E-2</v>
      </c>
      <c r="AY13" s="105"/>
      <c r="AZ13" s="105"/>
    </row>
    <row r="14" spans="1:52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119">
        <v>258370.37999999992</v>
      </c>
      <c r="P14" s="52">
        <f t="shared" si="15"/>
        <v>6.4847146418266735E-2</v>
      </c>
      <c r="R14" s="109" t="s">
        <v>80</v>
      </c>
      <c r="S14" s="19">
        <v>7854.7379999999985</v>
      </c>
      <c r="T14" s="154">
        <v>8326.2219999999998</v>
      </c>
      <c r="U14" s="154">
        <v>7079.4509999999991</v>
      </c>
      <c r="V14" s="154">
        <v>9224.3630000000012</v>
      </c>
      <c r="W14" s="154">
        <v>8588.8440000000028</v>
      </c>
      <c r="X14" s="154">
        <v>10903.496999999998</v>
      </c>
      <c r="Y14" s="154">
        <v>9835.2980000000043</v>
      </c>
      <c r="Z14" s="154">
        <v>10047.059999999994</v>
      </c>
      <c r="AA14" s="154">
        <v>13857.925999999999</v>
      </c>
      <c r="AB14" s="154">
        <v>14770.591999999991</v>
      </c>
      <c r="AC14" s="154">
        <v>15842.40800000001</v>
      </c>
      <c r="AD14" s="154">
        <v>12842.719000000006</v>
      </c>
      <c r="AE14" s="154">
        <v>16614.627</v>
      </c>
      <c r="AF14" s="119">
        <v>17377.493999999999</v>
      </c>
      <c r="AG14" s="52">
        <f t="shared" si="16"/>
        <v>4.5915385280692632E-2</v>
      </c>
      <c r="AI14" s="125">
        <f t="shared" si="0"/>
        <v>0.45427317597741834</v>
      </c>
      <c r="AJ14" s="157">
        <f t="shared" si="1"/>
        <v>0.4208013449111434</v>
      </c>
      <c r="AK14" s="157">
        <f t="shared" si="2"/>
        <v>0.65057433259497854</v>
      </c>
      <c r="AL14" s="157">
        <f t="shared" si="3"/>
        <v>0.71673199543963806</v>
      </c>
      <c r="AM14" s="157">
        <f t="shared" si="4"/>
        <v>0.436259341155668</v>
      </c>
      <c r="AN14" s="157">
        <f t="shared" si="5"/>
        <v>0.46104324133086483</v>
      </c>
      <c r="AO14" s="157">
        <f t="shared" si="6"/>
        <v>0.60980228558256033</v>
      </c>
      <c r="AP14" s="157">
        <f t="shared" si="7"/>
        <v>0.58552699212611625</v>
      </c>
      <c r="AQ14" s="157">
        <f t="shared" si="8"/>
        <v>0.76922209294470589</v>
      </c>
      <c r="AR14" s="157">
        <f t="shared" si="9"/>
        <v>0.49861409740591178</v>
      </c>
      <c r="AS14" s="157">
        <f t="shared" si="10"/>
        <v>0.55334691691330395</v>
      </c>
      <c r="AT14" s="157">
        <f t="shared" si="11"/>
        <v>0.58589877803467094</v>
      </c>
      <c r="AU14" s="157">
        <f t="shared" si="12"/>
        <v>0.6847548913986925</v>
      </c>
      <c r="AV14" s="157">
        <f t="shared" ref="AV14" si="28">(AF14/O14)*10</f>
        <v>0.67258073468019064</v>
      </c>
      <c r="AW14" s="52">
        <f t="shared" ref="AW14" si="29">IF(AV14="","",(AV14-AU14)/AU14)</f>
        <v>-1.7778853238470064E-2</v>
      </c>
      <c r="AY14" s="105"/>
      <c r="AZ14" s="105"/>
    </row>
    <row r="15" spans="1:52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119">
        <v>185337.76999999993</v>
      </c>
      <c r="P15" s="52">
        <f t="shared" si="15"/>
        <v>-0.32389347053589729</v>
      </c>
      <c r="R15" s="109" t="s">
        <v>81</v>
      </c>
      <c r="S15" s="19">
        <v>8976.5390000000007</v>
      </c>
      <c r="T15" s="154">
        <v>8231.4969999999994</v>
      </c>
      <c r="U15" s="154">
        <v>7380.0529999999981</v>
      </c>
      <c r="V15" s="154">
        <v>9158.0150000000012</v>
      </c>
      <c r="W15" s="154">
        <v>11920.680999999999</v>
      </c>
      <c r="X15" s="154">
        <v>8611.9049999999952</v>
      </c>
      <c r="Y15" s="154">
        <v>9047.3699999999972</v>
      </c>
      <c r="Z15" s="154">
        <v>10872.128000000008</v>
      </c>
      <c r="AA15" s="154">
        <v>13645.628000000001</v>
      </c>
      <c r="AB15" s="154">
        <v>13484.313000000007</v>
      </c>
      <c r="AC15" s="154">
        <v>12902.209999999997</v>
      </c>
      <c r="AD15" s="154">
        <v>12615.414999999995</v>
      </c>
      <c r="AE15" s="154">
        <v>19603.920000000002</v>
      </c>
      <c r="AF15" s="119">
        <v>13850.563000000011</v>
      </c>
      <c r="AG15" s="52">
        <f t="shared" si="16"/>
        <v>-0.29347992646368637</v>
      </c>
      <c r="AI15" s="125">
        <f t="shared" si="0"/>
        <v>0.48608894904468092</v>
      </c>
      <c r="AJ15" s="157">
        <f t="shared" si="1"/>
        <v>0.57028198953005838</v>
      </c>
      <c r="AK15" s="157">
        <f t="shared" si="2"/>
        <v>0.92129144158854492</v>
      </c>
      <c r="AL15" s="157">
        <f t="shared" si="3"/>
        <v>0.7448792684285741</v>
      </c>
      <c r="AM15" s="157">
        <f t="shared" si="4"/>
        <v>0.55097709882665669</v>
      </c>
      <c r="AN15" s="157">
        <f t="shared" si="5"/>
        <v>0.56417277320115655</v>
      </c>
      <c r="AO15" s="157">
        <f t="shared" si="6"/>
        <v>0.60424963739491866</v>
      </c>
      <c r="AP15" s="157">
        <f t="shared" si="7"/>
        <v>0.79059534211607208</v>
      </c>
      <c r="AQ15" s="157">
        <f t="shared" si="8"/>
        <v>0.86320088116450155</v>
      </c>
      <c r="AR15" s="157">
        <f t="shared" si="9"/>
        <v>0.54272632991931669</v>
      </c>
      <c r="AS15" s="157">
        <f t="shared" si="10"/>
        <v>0.66524202077045469</v>
      </c>
      <c r="AT15" s="157">
        <f t="shared" si="11"/>
        <v>0.67829880835180723</v>
      </c>
      <c r="AU15" s="157">
        <f t="shared" si="12"/>
        <v>0.71514501955494125</v>
      </c>
      <c r="AV15" s="157">
        <f t="shared" ref="AV15:AV16" si="30">(AF15/O15)*10</f>
        <v>0.74731464611881404</v>
      </c>
      <c r="AW15" s="52">
        <f t="shared" ref="AW15:AW16" si="31">IF(AV15="","",(AV15-AU15)/AU15)</f>
        <v>4.4983360974663607E-2</v>
      </c>
      <c r="AY15" s="105"/>
      <c r="AZ15" s="105"/>
    </row>
    <row r="16" spans="1:52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119">
        <v>182899.52999999991</v>
      </c>
      <c r="P16" s="52">
        <f t="shared" si="15"/>
        <v>-0.29489952755062887</v>
      </c>
      <c r="R16" s="109" t="s">
        <v>82</v>
      </c>
      <c r="S16" s="19">
        <v>8917.1569999999974</v>
      </c>
      <c r="T16" s="154">
        <v>6317.9840000000004</v>
      </c>
      <c r="U16" s="154">
        <v>6844.7550000000019</v>
      </c>
      <c r="V16" s="154">
        <v>12425.312000000002</v>
      </c>
      <c r="W16" s="154">
        <v>11852.688999999998</v>
      </c>
      <c r="X16" s="154">
        <v>8900.4360000000015</v>
      </c>
      <c r="Y16" s="154">
        <v>10677.083000000001</v>
      </c>
      <c r="Z16" s="154">
        <v>13098.086000000008</v>
      </c>
      <c r="AA16" s="154">
        <v>16740.395</v>
      </c>
      <c r="AB16" s="154">
        <v>17459.428999999986</v>
      </c>
      <c r="AC16" s="154">
        <v>14265.805999999997</v>
      </c>
      <c r="AD16" s="154">
        <v>13945.046000000009</v>
      </c>
      <c r="AE16" s="154">
        <v>17808.539999999997</v>
      </c>
      <c r="AF16" s="119">
        <v>12997.628000000001</v>
      </c>
      <c r="AG16" s="52">
        <f t="shared" si="16"/>
        <v>-0.27014634551737521</v>
      </c>
      <c r="AI16" s="125">
        <f t="shared" si="0"/>
        <v>0.50940855377704619</v>
      </c>
      <c r="AJ16" s="157">
        <f t="shared" si="1"/>
        <v>0.62502982699747878</v>
      </c>
      <c r="AK16" s="157">
        <f t="shared" si="2"/>
        <v>0.99154958019518513</v>
      </c>
      <c r="AL16" s="157">
        <f t="shared" si="3"/>
        <v>0.80404355483546253</v>
      </c>
      <c r="AM16" s="157">
        <f t="shared" si="4"/>
        <v>0.61733227853359063</v>
      </c>
      <c r="AN16" s="157">
        <f t="shared" si="5"/>
        <v>0.71987570862832317</v>
      </c>
      <c r="AO16" s="157">
        <f t="shared" si="6"/>
        <v>0.76635350276526137</v>
      </c>
      <c r="AP16" s="157">
        <f t="shared" si="7"/>
        <v>0.8211433301976967</v>
      </c>
      <c r="AQ16" s="157">
        <f t="shared" si="8"/>
        <v>0.76836051432490382</v>
      </c>
      <c r="AR16" s="157">
        <f t="shared" si="9"/>
        <v>0.62297780713489115</v>
      </c>
      <c r="AS16" s="157">
        <f t="shared" si="10"/>
        <v>0.64502965024503012</v>
      </c>
      <c r="AT16" s="157">
        <f t="shared" si="11"/>
        <v>0.62782479707526928</v>
      </c>
      <c r="AU16" s="157">
        <f t="shared" si="12"/>
        <v>0.68654140158990717</v>
      </c>
      <c r="AV16" s="157">
        <f t="shared" si="30"/>
        <v>0.71064305085967183</v>
      </c>
      <c r="AW16" s="52">
        <f t="shared" si="31"/>
        <v>3.510589341582248E-2</v>
      </c>
      <c r="AY16" s="105"/>
      <c r="AZ16" s="105"/>
    </row>
    <row r="17" spans="1:52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119">
        <v>193306.23999999976</v>
      </c>
      <c r="P17" s="52">
        <f t="shared" si="15"/>
        <v>-0.30091268995990511</v>
      </c>
      <c r="R17" s="109" t="s">
        <v>83</v>
      </c>
      <c r="S17" s="19">
        <v>8623.6640000000007</v>
      </c>
      <c r="T17" s="154">
        <v>7729.3239999999987</v>
      </c>
      <c r="U17" s="154">
        <v>10518.219000000001</v>
      </c>
      <c r="V17" s="154">
        <v>7756.1780000000035</v>
      </c>
      <c r="W17" s="154">
        <v>12715.098000000002</v>
      </c>
      <c r="X17" s="154">
        <v>10229.966999999997</v>
      </c>
      <c r="Y17" s="154">
        <v>10778.716999999997</v>
      </c>
      <c r="Z17" s="154">
        <v>11138.637000000001</v>
      </c>
      <c r="AA17" s="154">
        <v>17757.596000000001</v>
      </c>
      <c r="AB17" s="154">
        <v>15905.198000000008</v>
      </c>
      <c r="AC17" s="154">
        <v>14901.102000000014</v>
      </c>
      <c r="AD17" s="154">
        <v>15769.840000000007</v>
      </c>
      <c r="AE17" s="154">
        <v>21137.471000000001</v>
      </c>
      <c r="AF17" s="119">
        <v>15385.632000000005</v>
      </c>
      <c r="AG17" s="52">
        <f t="shared" si="16"/>
        <v>-0.27211576067922205</v>
      </c>
      <c r="AI17" s="125">
        <f t="shared" ref="AI17:AJ23" si="32">(S17/B17)*10</f>
        <v>0.60031460662581315</v>
      </c>
      <c r="AJ17" s="157">
        <f t="shared" si="32"/>
        <v>0.71355709966938063</v>
      </c>
      <c r="AK17" s="157">
        <f t="shared" ref="AK17:AN19" si="33">IF(U17="","",(U17/D17)*10)</f>
        <v>0.83440387019522733</v>
      </c>
      <c r="AL17" s="157">
        <f t="shared" si="33"/>
        <v>0.75962205850307263</v>
      </c>
      <c r="AM17" s="157">
        <f t="shared" si="33"/>
        <v>0.665186196292187</v>
      </c>
      <c r="AN17" s="157">
        <f t="shared" si="33"/>
        <v>0.71107592250929597</v>
      </c>
      <c r="AO17" s="157">
        <f t="shared" ref="AO17:AS22" si="34">(Y17/H17)*10</f>
        <v>0.71269022597614096</v>
      </c>
      <c r="AP17" s="157">
        <f t="shared" si="34"/>
        <v>0.81960669958150867</v>
      </c>
      <c r="AQ17" s="157">
        <f t="shared" si="34"/>
        <v>0.65924492501094711</v>
      </c>
      <c r="AR17" s="157">
        <f t="shared" si="34"/>
        <v>0.69739113193480651</v>
      </c>
      <c r="AS17" s="157">
        <f t="shared" si="34"/>
        <v>0.65871886092679444</v>
      </c>
      <c r="AT17" s="157">
        <f t="shared" si="11"/>
        <v>0.73566620101991387</v>
      </c>
      <c r="AU17" s="157">
        <f t="shared" si="12"/>
        <v>0.76443149183598691</v>
      </c>
      <c r="AV17" s="157">
        <f t="shared" ref="AV17" si="35">(AF17/O17)*10</f>
        <v>0.79592009031886524</v>
      </c>
      <c r="AW17" s="52">
        <f t="shared" ref="AW17" si="36">IF(AV17="","",(AV17-AU17)/AU17)</f>
        <v>4.1192178526358231E-2</v>
      </c>
      <c r="AY17" s="105"/>
      <c r="AZ17" s="105"/>
    </row>
    <row r="18" spans="1:52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119">
        <v>205639.24999999994</v>
      </c>
      <c r="P18" s="52">
        <f t="shared" si="15"/>
        <v>-0.30770174184816312</v>
      </c>
      <c r="R18" s="109" t="s">
        <v>84</v>
      </c>
      <c r="S18" s="19">
        <v>8608.0499999999975</v>
      </c>
      <c r="T18" s="154">
        <v>10777.051000000001</v>
      </c>
      <c r="U18" s="154">
        <v>8423.9280000000035</v>
      </c>
      <c r="V18" s="154">
        <v>14158.847</v>
      </c>
      <c r="W18" s="154">
        <v>13639.642000000007</v>
      </c>
      <c r="X18" s="154">
        <v>9440.7710000000006</v>
      </c>
      <c r="Y18" s="154">
        <v>11551.010000000002</v>
      </c>
      <c r="Z18" s="154">
        <v>14804.034999999996</v>
      </c>
      <c r="AA18" s="154">
        <v>13581.739</v>
      </c>
      <c r="AB18" s="154">
        <v>16207.478999999999</v>
      </c>
      <c r="AC18" s="154">
        <v>14210.079999999994</v>
      </c>
      <c r="AD18" s="154">
        <v>17409.10100000001</v>
      </c>
      <c r="AE18" s="154">
        <v>19690.529000000002</v>
      </c>
      <c r="AF18" s="119">
        <v>14212.913999999997</v>
      </c>
      <c r="AG18" s="52">
        <f t="shared" si="16"/>
        <v>-0.27818526358535134</v>
      </c>
      <c r="AI18" s="125">
        <f t="shared" si="32"/>
        <v>0.56293609227965202</v>
      </c>
      <c r="AJ18" s="157">
        <f t="shared" si="32"/>
        <v>0.49757933898949919</v>
      </c>
      <c r="AK18" s="157">
        <f t="shared" si="33"/>
        <v>0.98046650538801527</v>
      </c>
      <c r="AL18" s="157">
        <f t="shared" si="33"/>
        <v>0.61540853762851611</v>
      </c>
      <c r="AM18" s="157">
        <f t="shared" si="33"/>
        <v>0.58447388363736552</v>
      </c>
      <c r="AN18" s="157">
        <f t="shared" si="33"/>
        <v>0.63213282543644767</v>
      </c>
      <c r="AO18" s="157">
        <f t="shared" si="34"/>
        <v>0.68056524515204542</v>
      </c>
      <c r="AP18" s="157">
        <f t="shared" si="34"/>
        <v>0.91603617653690639</v>
      </c>
      <c r="AQ18" s="157">
        <f t="shared" si="34"/>
        <v>0.67341958545274683</v>
      </c>
      <c r="AR18" s="157">
        <f t="shared" si="34"/>
        <v>0.7003002037365289</v>
      </c>
      <c r="AS18" s="157">
        <f t="shared" si="34"/>
        <v>0.56951749515031103</v>
      </c>
      <c r="AT18" s="157">
        <f t="shared" si="11"/>
        <v>0.71024266463191987</v>
      </c>
      <c r="AU18" s="157">
        <f t="shared" si="12"/>
        <v>0.66289479896411974</v>
      </c>
      <c r="AV18" s="157">
        <f t="shared" ref="AV18" si="37">(AF18/O18)*10</f>
        <v>0.69115764621783049</v>
      </c>
      <c r="AW18" s="52">
        <f t="shared" ref="AW18" si="38">IF(AV18="","",(AV18-AU18)/AU18)</f>
        <v>4.2635494045021954E-2</v>
      </c>
      <c r="AY18" s="105"/>
      <c r="AZ18" s="105"/>
    </row>
    <row r="19" spans="1:52" ht="20.100000000000001" customHeight="1" thickBot="1" x14ac:dyDescent="0.3">
      <c r="A19" s="35" t="str">
        <f>'2'!A19</f>
        <v>jan-dez</v>
      </c>
      <c r="B19" s="167">
        <f>SUM(B7:B18)</f>
        <v>1816262.9199999997</v>
      </c>
      <c r="C19" s="168">
        <f t="shared" ref="C19:O19" si="39">SUM(C7:C18)</f>
        <v>1636088.4299999995</v>
      </c>
      <c r="D19" s="168">
        <f t="shared" si="39"/>
        <v>1296144.57</v>
      </c>
      <c r="E19" s="168">
        <f t="shared" si="39"/>
        <v>1599529.9399999997</v>
      </c>
      <c r="F19" s="168">
        <f t="shared" si="39"/>
        <v>2330198.42</v>
      </c>
      <c r="G19" s="168">
        <f t="shared" si="39"/>
        <v>2161091.4399999995</v>
      </c>
      <c r="H19" s="168">
        <f t="shared" si="39"/>
        <v>1804450.2999999998</v>
      </c>
      <c r="I19" s="168">
        <f t="shared" si="39"/>
        <v>2155820.8899999992</v>
      </c>
      <c r="J19" s="168">
        <f t="shared" si="39"/>
        <v>1977201.2999999996</v>
      </c>
      <c r="K19" s="168">
        <f t="shared" si="39"/>
        <v>2935261.1400000011</v>
      </c>
      <c r="L19" s="168">
        <f t="shared" si="39"/>
        <v>2745238.3199999994</v>
      </c>
      <c r="M19" s="168">
        <f t="shared" si="39"/>
        <v>2970951.5000000005</v>
      </c>
      <c r="N19" s="168">
        <f t="shared" si="39"/>
        <v>2971422.5399999991</v>
      </c>
      <c r="O19" s="298">
        <f t="shared" si="39"/>
        <v>2967646.64</v>
      </c>
      <c r="P19" s="164">
        <f t="shared" si="15"/>
        <v>-1.270738156276817E-3</v>
      </c>
      <c r="Q19" s="171"/>
      <c r="R19" s="170"/>
      <c r="S19" s="167">
        <f>SUM(S7:S18)</f>
        <v>89493.365000000005</v>
      </c>
      <c r="T19" s="168">
        <f t="shared" ref="T19:AF19" si="40">SUM(T7:T18)</f>
        <v>81914.569000000003</v>
      </c>
      <c r="U19" s="168">
        <f t="shared" si="40"/>
        <v>86371.3</v>
      </c>
      <c r="V19" s="168">
        <f t="shared" si="40"/>
        <v>122399.001</v>
      </c>
      <c r="W19" s="168">
        <f t="shared" si="40"/>
        <v>125153.99099999999</v>
      </c>
      <c r="X19" s="168">
        <f t="shared" si="40"/>
        <v>116754.90900000001</v>
      </c>
      <c r="Y19" s="168">
        <f t="shared" si="40"/>
        <v>110190.53600000002</v>
      </c>
      <c r="Z19" s="168">
        <f t="shared" si="40"/>
        <v>137205.92600000004</v>
      </c>
      <c r="AA19" s="168">
        <f t="shared" si="40"/>
        <v>154727.05100000001</v>
      </c>
      <c r="AB19" s="168">
        <f t="shared" si="40"/>
        <v>169208.33800000002</v>
      </c>
      <c r="AC19" s="168">
        <f t="shared" si="40"/>
        <v>166254.71300000002</v>
      </c>
      <c r="AD19" s="168">
        <f t="shared" si="40"/>
        <v>172866.03899999999</v>
      </c>
      <c r="AE19" s="168">
        <f t="shared" si="40"/>
        <v>205343.67500000005</v>
      </c>
      <c r="AF19" s="169">
        <f t="shared" si="40"/>
        <v>199376.97600000002</v>
      </c>
      <c r="AG19" s="61">
        <f t="shared" si="16"/>
        <v>-2.9057135555794554E-2</v>
      </c>
      <c r="AI19" s="172">
        <f t="shared" si="32"/>
        <v>0.49273353551698351</v>
      </c>
      <c r="AJ19" s="173">
        <f t="shared" si="32"/>
        <v>0.50067323683720466</v>
      </c>
      <c r="AK19" s="173">
        <f t="shared" si="33"/>
        <v>0.66637088176051229</v>
      </c>
      <c r="AL19" s="173">
        <f t="shared" si="33"/>
        <v>0.76521856790001697</v>
      </c>
      <c r="AM19" s="173">
        <f t="shared" si="33"/>
        <v>0.53709585383720237</v>
      </c>
      <c r="AN19" s="173">
        <f t="shared" si="33"/>
        <v>0.5402589952417749</v>
      </c>
      <c r="AO19" s="173">
        <f t="shared" si="34"/>
        <v>0.61065985580206916</v>
      </c>
      <c r="AP19" s="173">
        <f t="shared" si="34"/>
        <v>0.63644399512243377</v>
      </c>
      <c r="AQ19" s="173">
        <f t="shared" si="34"/>
        <v>0.78255588340954474</v>
      </c>
      <c r="AR19" s="173">
        <f t="shared" si="34"/>
        <v>0.57646774828354774</v>
      </c>
      <c r="AS19" s="173">
        <f t="shared" si="34"/>
        <v>0.60561122066808415</v>
      </c>
      <c r="AT19" s="173">
        <f t="shared" si="11"/>
        <v>0.5818541265315168</v>
      </c>
      <c r="AU19" s="173">
        <f t="shared" si="12"/>
        <v>0.69106184743419252</v>
      </c>
      <c r="AV19" s="173">
        <f t="shared" si="13"/>
        <v>0.67183529640173067</v>
      </c>
      <c r="AW19" s="61">
        <f t="shared" ref="AW19:AW20" si="41">IF(AV19="","",(AV19-AU19)/AU19)</f>
        <v>-2.7821751560800391E-2</v>
      </c>
      <c r="AY19" s="105"/>
      <c r="AZ19" s="105"/>
    </row>
    <row r="20" spans="1:52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N20" si="42">SUM(E7:E9)</f>
        <v>270933.47000000003</v>
      </c>
      <c r="F20" s="154">
        <f t="shared" si="42"/>
        <v>519508.35</v>
      </c>
      <c r="G20" s="154">
        <f t="shared" si="42"/>
        <v>534624.43999999983</v>
      </c>
      <c r="H20" s="154">
        <f t="shared" si="42"/>
        <v>446773.26</v>
      </c>
      <c r="I20" s="154">
        <f t="shared" si="42"/>
        <v>530786.49</v>
      </c>
      <c r="J20" s="154">
        <f t="shared" si="42"/>
        <v>340453.22</v>
      </c>
      <c r="K20" s="154">
        <f t="shared" si="42"/>
        <v>649895.34000000008</v>
      </c>
      <c r="L20" s="154">
        <f t="shared" si="42"/>
        <v>640920.42999999993</v>
      </c>
      <c r="M20" s="154">
        <f t="shared" ref="M20" si="43">SUM(M7:M9)</f>
        <v>817875.08000000077</v>
      </c>
      <c r="N20" s="154">
        <f t="shared" si="42"/>
        <v>652629.94999999914</v>
      </c>
      <c r="O20" s="147">
        <f>SUM(O7:O9)</f>
        <v>778334.06999999983</v>
      </c>
      <c r="P20" s="165">
        <f t="shared" si="15"/>
        <v>0.19261163236532564</v>
      </c>
      <c r="R20" s="109" t="s">
        <v>85</v>
      </c>
      <c r="S20" s="19">
        <f>SUM(S7:S9)</f>
        <v>17386.603999999999</v>
      </c>
      <c r="T20" s="154">
        <f t="shared" ref="T20" si="44">SUM(T7:T9)</f>
        <v>16187.608</v>
      </c>
      <c r="U20" s="154">
        <f>SUM(U7:U9)</f>
        <v>17207.878999999994</v>
      </c>
      <c r="V20" s="154">
        <f t="shared" ref="V20:AE20" si="45">SUM(V7:V9)</f>
        <v>22973.369000000002</v>
      </c>
      <c r="W20" s="154">
        <f t="shared" si="45"/>
        <v>26551.153999999995</v>
      </c>
      <c r="X20" s="154">
        <f t="shared" si="45"/>
        <v>26243.759999999998</v>
      </c>
      <c r="Y20" s="154">
        <f t="shared" si="45"/>
        <v>24497.342000000004</v>
      </c>
      <c r="Z20" s="154">
        <f t="shared" si="45"/>
        <v>29314.421999999999</v>
      </c>
      <c r="AA20" s="154">
        <f t="shared" si="45"/>
        <v>28198.834000000003</v>
      </c>
      <c r="AB20" s="154">
        <f t="shared" si="45"/>
        <v>37842.870999999999</v>
      </c>
      <c r="AC20" s="154">
        <f t="shared" si="45"/>
        <v>40547.094000000005</v>
      </c>
      <c r="AD20" s="154">
        <f t="shared" ref="AD20" si="46">SUM(AD7:AD9)</f>
        <v>42274.478999999992</v>
      </c>
      <c r="AE20" s="154">
        <f t="shared" si="45"/>
        <v>43123.891000000003</v>
      </c>
      <c r="AF20" s="202">
        <f>IF(AF9="","",SUM(AF7:AF9))</f>
        <v>51384.464999999997</v>
      </c>
      <c r="AG20" s="61">
        <f t="shared" si="16"/>
        <v>0.19155446803258067</v>
      </c>
      <c r="AI20" s="124">
        <f t="shared" si="32"/>
        <v>0.45277968317460826</v>
      </c>
      <c r="AJ20" s="156">
        <f t="shared" si="32"/>
        <v>0.44870661372088694</v>
      </c>
      <c r="AK20" s="156">
        <f t="shared" ref="AK20:AN22" si="47">(U20/D20)*10</f>
        <v>0.50886638186154198</v>
      </c>
      <c r="AL20" s="156">
        <f t="shared" si="47"/>
        <v>0.84793395958055684</v>
      </c>
      <c r="AM20" s="156">
        <f t="shared" si="47"/>
        <v>0.51108233390281399</v>
      </c>
      <c r="AN20" s="156">
        <f t="shared" si="47"/>
        <v>0.49088216019454722</v>
      </c>
      <c r="AO20" s="156">
        <f t="shared" si="34"/>
        <v>0.54831710384815791</v>
      </c>
      <c r="AP20" s="156">
        <f t="shared" si="34"/>
        <v>0.55228274555367829</v>
      </c>
      <c r="AQ20" s="156">
        <f t="shared" si="34"/>
        <v>0.82827338216980306</v>
      </c>
      <c r="AR20" s="156">
        <f t="shared" si="34"/>
        <v>0.5822917733184545</v>
      </c>
      <c r="AS20" s="156">
        <f t="shared" si="34"/>
        <v>0.63263850085103401</v>
      </c>
      <c r="AT20" s="156">
        <f t="shared" si="11"/>
        <v>0.51688185682341559</v>
      </c>
      <c r="AU20" s="156">
        <f t="shared" si="12"/>
        <v>0.66077094684361415</v>
      </c>
      <c r="AV20" s="156">
        <f t="shared" si="12"/>
        <v>0.66018522098101151</v>
      </c>
      <c r="AW20" s="61">
        <f t="shared" si="41"/>
        <v>-8.8642799051705603E-4</v>
      </c>
      <c r="AY20" s="105"/>
      <c r="AZ20" s="105"/>
    </row>
    <row r="21" spans="1:52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N21" si="48">SUM(E10:E12)</f>
        <v>410436.21999999991</v>
      </c>
      <c r="F21" s="154">
        <f t="shared" si="48"/>
        <v>511451.39999999991</v>
      </c>
      <c r="G21" s="154">
        <f t="shared" si="48"/>
        <v>582701.47000000009</v>
      </c>
      <c r="H21" s="154">
        <f t="shared" si="48"/>
        <v>438564.12</v>
      </c>
      <c r="I21" s="154">
        <f t="shared" si="48"/>
        <v>651591.7899999998</v>
      </c>
      <c r="J21" s="154">
        <f t="shared" si="48"/>
        <v>433350.24</v>
      </c>
      <c r="K21" s="154">
        <f t="shared" si="48"/>
        <v>722229.66999999993</v>
      </c>
      <c r="L21" s="154">
        <f t="shared" si="48"/>
        <v>641359.04</v>
      </c>
      <c r="M21" s="154">
        <f t="shared" ref="M21" si="49">SUM(M10:M12)</f>
        <v>787392.28999999992</v>
      </c>
      <c r="N21" s="154">
        <f t="shared" si="48"/>
        <v>733028.42999999993</v>
      </c>
      <c r="O21" s="140">
        <f>IF(O12="","",SUM(O10:O12))</f>
        <v>862302.37000000093</v>
      </c>
      <c r="P21" s="102">
        <f t="shared" ref="P21:P23" si="50">IF(O21="","",(O21-N21)/N21)</f>
        <v>0.17635597025889024</v>
      </c>
      <c r="R21" s="109" t="s">
        <v>86</v>
      </c>
      <c r="S21" s="19">
        <f>SUM(S10:S12)</f>
        <v>20822.173999999999</v>
      </c>
      <c r="T21" s="154">
        <f t="shared" ref="T21" si="51">SUM(T10:T12)</f>
        <v>16993.961000000003</v>
      </c>
      <c r="U21" s="154">
        <f>SUM(U10:U12)</f>
        <v>20306.538000000008</v>
      </c>
      <c r="V21" s="154">
        <f t="shared" ref="V21:AE21" si="52">SUM(V10:V12)</f>
        <v>32580.996999999992</v>
      </c>
      <c r="W21" s="154">
        <f t="shared" si="52"/>
        <v>26623.229000000007</v>
      </c>
      <c r="X21" s="154">
        <f t="shared" si="52"/>
        <v>30060.606000000007</v>
      </c>
      <c r="Y21" s="154">
        <f t="shared" si="52"/>
        <v>25330.112999999998</v>
      </c>
      <c r="Z21" s="154">
        <f t="shared" si="52"/>
        <v>36181.829000000005</v>
      </c>
      <c r="AA21" s="154">
        <f t="shared" si="52"/>
        <v>36659.758999999998</v>
      </c>
      <c r="AB21" s="154">
        <f t="shared" si="52"/>
        <v>39251.351000000017</v>
      </c>
      <c r="AC21" s="154">
        <f t="shared" si="52"/>
        <v>36974.111999999994</v>
      </c>
      <c r="AD21" s="154">
        <f t="shared" ref="AD21" si="53">SUM(AD10:AD12)</f>
        <v>42339.286999999997</v>
      </c>
      <c r="AE21" s="154">
        <f t="shared" si="52"/>
        <v>50640.62</v>
      </c>
      <c r="AF21" s="202">
        <f>IF(AF12="","",SUM(AF10:AF12))</f>
        <v>54795.052999999993</v>
      </c>
      <c r="AG21" s="52">
        <f t="shared" si="16"/>
        <v>8.2037561941382037E-2</v>
      </c>
      <c r="AI21" s="125">
        <f t="shared" si="32"/>
        <v>0.4635433813049899</v>
      </c>
      <c r="AJ21" s="157">
        <f t="shared" si="32"/>
        <v>0.4709352422927755</v>
      </c>
      <c r="AK21" s="157">
        <f t="shared" si="47"/>
        <v>0.56658857702200172</v>
      </c>
      <c r="AL21" s="157">
        <f t="shared" si="47"/>
        <v>0.7938138841645116</v>
      </c>
      <c r="AM21" s="157">
        <f t="shared" si="47"/>
        <v>0.52054269477021697</v>
      </c>
      <c r="AN21" s="157">
        <f t="shared" si="47"/>
        <v>0.51588347631935783</v>
      </c>
      <c r="AO21" s="157">
        <f t="shared" si="34"/>
        <v>0.57756920470374995</v>
      </c>
      <c r="AP21" s="157">
        <f t="shared" si="34"/>
        <v>0.55528368459031718</v>
      </c>
      <c r="AQ21" s="157">
        <f t="shared" si="34"/>
        <v>0.84596143295086201</v>
      </c>
      <c r="AR21" s="157">
        <f t="shared" si="34"/>
        <v>0.54347464013767288</v>
      </c>
      <c r="AS21" s="157">
        <f t="shared" si="34"/>
        <v>0.57649631008553326</v>
      </c>
      <c r="AT21" s="157">
        <f t="shared" si="11"/>
        <v>0.53771528547733172</v>
      </c>
      <c r="AU21" s="157">
        <f t="shared" si="12"/>
        <v>0.69084114513812245</v>
      </c>
      <c r="AV21" s="157">
        <f t="shared" ref="AV21" si="54">(AF21/O21)*10</f>
        <v>0.63545056706732617</v>
      </c>
      <c r="AW21" s="52">
        <f t="shared" ref="AW21" si="55">IF(AV21="","",(AV21-AU21)/AU21)</f>
        <v>-8.017845847864466E-2</v>
      </c>
      <c r="AY21" s="105"/>
      <c r="AZ21" s="105"/>
    </row>
    <row r="22" spans="1:52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N22" si="56">SUM(E13:E15)</f>
        <v>431446.86999999988</v>
      </c>
      <c r="F22" s="154">
        <f t="shared" si="56"/>
        <v>682723.02999999991</v>
      </c>
      <c r="G22" s="154">
        <f t="shared" si="56"/>
        <v>626913.08999999985</v>
      </c>
      <c r="H22" s="154">
        <f t="shared" si="56"/>
        <v>458823.13999999961</v>
      </c>
      <c r="I22" s="154">
        <f t="shared" si="56"/>
        <v>516420.31999999972</v>
      </c>
      <c r="J22" s="154">
        <f t="shared" si="56"/>
        <v>514480.41000000003</v>
      </c>
      <c r="K22" s="154">
        <f t="shared" si="56"/>
        <v>823375.22000000055</v>
      </c>
      <c r="L22" s="154">
        <f t="shared" si="56"/>
        <v>766069.49</v>
      </c>
      <c r="M22" s="154">
        <f t="shared" ref="M22" si="57">SUM(M13:M15)</f>
        <v>684091.10999999964</v>
      </c>
      <c r="N22" s="154">
        <f t="shared" si="56"/>
        <v>752818.34999999928</v>
      </c>
      <c r="O22" s="140">
        <f>IF(O15="","",SUM(O13:O15))</f>
        <v>745165.1799999997</v>
      </c>
      <c r="P22" s="102">
        <f t="shared" si="50"/>
        <v>-1.0166024778752515E-2</v>
      </c>
      <c r="R22" s="109" t="s">
        <v>87</v>
      </c>
      <c r="S22" s="19">
        <f>SUM(S13:S15)</f>
        <v>25135.716000000004</v>
      </c>
      <c r="T22" s="154">
        <f t="shared" ref="T22" si="58">SUM(T13:T15)</f>
        <v>23908.640999999996</v>
      </c>
      <c r="U22" s="154">
        <f>SUM(U13:U15)</f>
        <v>23069.980999999996</v>
      </c>
      <c r="V22" s="154">
        <f t="shared" ref="V22:AE22" si="59">SUM(V13:V15)</f>
        <v>32504.29800000001</v>
      </c>
      <c r="W22" s="154">
        <f t="shared" si="59"/>
        <v>33772.178999999996</v>
      </c>
      <c r="X22" s="154">
        <f t="shared" si="59"/>
        <v>31879.368999999995</v>
      </c>
      <c r="Y22" s="154">
        <f t="shared" si="59"/>
        <v>27356.271000000008</v>
      </c>
      <c r="Z22" s="154">
        <f t="shared" si="59"/>
        <v>32668.917000000012</v>
      </c>
      <c r="AA22" s="154">
        <f t="shared" si="59"/>
        <v>41788.728000000003</v>
      </c>
      <c r="AB22" s="154">
        <f t="shared" si="59"/>
        <v>42542.01</v>
      </c>
      <c r="AC22" s="154">
        <f t="shared" si="59"/>
        <v>45356.519000000008</v>
      </c>
      <c r="AD22" s="154">
        <f t="shared" ref="AD22" si="60">SUM(AD13:AD15)</f>
        <v>41128.285999999993</v>
      </c>
      <c r="AE22" s="154">
        <f t="shared" si="59"/>
        <v>52942.623999999996</v>
      </c>
      <c r="AF22" s="202">
        <f>IF(AF15="","",SUM(AF13:AF15))</f>
        <v>50601.284000000021</v>
      </c>
      <c r="AG22" s="52">
        <f t="shared" si="16"/>
        <v>-4.4224101925888201E-2</v>
      </c>
      <c r="AI22" s="125">
        <f t="shared" si="32"/>
        <v>0.49145504558914899</v>
      </c>
      <c r="AJ22" s="157">
        <f t="shared" si="32"/>
        <v>0.48945196647429901</v>
      </c>
      <c r="AK22" s="157">
        <f t="shared" si="47"/>
        <v>0.72415411933385454</v>
      </c>
      <c r="AL22" s="157">
        <f t="shared" si="47"/>
        <v>0.75337892705074017</v>
      </c>
      <c r="AM22" s="157">
        <f t="shared" si="47"/>
        <v>0.49466881174346788</v>
      </c>
      <c r="AN22" s="157">
        <f t="shared" si="47"/>
        <v>0.50851337304186772</v>
      </c>
      <c r="AO22" s="157">
        <f t="shared" si="34"/>
        <v>0.59622692525926291</v>
      </c>
      <c r="AP22" s="157">
        <f t="shared" si="34"/>
        <v>0.63260324458185591</v>
      </c>
      <c r="AQ22" s="157">
        <f t="shared" si="34"/>
        <v>0.8122511020390456</v>
      </c>
      <c r="AR22" s="157">
        <f t="shared" si="34"/>
        <v>0.5166782891523013</v>
      </c>
      <c r="AS22" s="157">
        <f t="shared" si="34"/>
        <v>0.59206794673417951</v>
      </c>
      <c r="AT22" s="157">
        <f t="shared" si="11"/>
        <v>0.60121064868099239</v>
      </c>
      <c r="AU22" s="157">
        <f t="shared" si="12"/>
        <v>0.70325894686281276</v>
      </c>
      <c r="AV22" s="157">
        <f t="shared" ref="AV22" si="61">(AF22/O22)*10</f>
        <v>0.67906130557522881</v>
      </c>
      <c r="AW22" s="52">
        <f t="shared" ref="AW22" si="62">IF(AV22="","",(AV22-AU22)/AU22)</f>
        <v>-3.4407868389770051E-2</v>
      </c>
      <c r="AY22" s="105"/>
      <c r="AZ22" s="105"/>
    </row>
    <row r="23" spans="1:52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O23" si="63">SUM(E16:E18)</f>
        <v>486713.37999999966</v>
      </c>
      <c r="F23" s="155">
        <f t="shared" si="63"/>
        <v>616515.64000000025</v>
      </c>
      <c r="G23" s="155">
        <f t="shared" si="63"/>
        <v>416852.43999999983</v>
      </c>
      <c r="H23" s="155">
        <f t="shared" si="63"/>
        <v>460289.7799999998</v>
      </c>
      <c r="I23" s="155">
        <f t="shared" si="63"/>
        <v>457022.28999999969</v>
      </c>
      <c r="J23" s="155">
        <f t="shared" si="63"/>
        <v>688917.43</v>
      </c>
      <c r="K23" s="155">
        <f t="shared" si="63"/>
        <v>739760.91000000038</v>
      </c>
      <c r="L23" s="155">
        <f t="shared" si="63"/>
        <v>696889.35999999987</v>
      </c>
      <c r="M23" s="155">
        <f t="shared" ref="M23" si="64">SUM(M16:M18)</f>
        <v>681593.02000000014</v>
      </c>
      <c r="N23" s="155">
        <f t="shared" si="63"/>
        <v>832945.81000000052</v>
      </c>
      <c r="O23" s="142">
        <f t="shared" si="63"/>
        <v>581845.01999999955</v>
      </c>
      <c r="P23" s="304">
        <f t="shared" si="50"/>
        <v>-0.3014611358690919</v>
      </c>
      <c r="R23" s="110" t="s">
        <v>88</v>
      </c>
      <c r="S23" s="21">
        <f>SUM(S16:S18)</f>
        <v>26148.870999999992</v>
      </c>
      <c r="T23" s="155">
        <f t="shared" ref="T23" si="65">SUM(T16:T18)</f>
        <v>24824.359</v>
      </c>
      <c r="U23" s="155">
        <f>SUM(U16:U18)</f>
        <v>25786.902000000006</v>
      </c>
      <c r="V23" s="155">
        <f t="shared" ref="V23:AE23" si="66">SUM(V16:V18)</f>
        <v>34340.337000000007</v>
      </c>
      <c r="W23" s="155">
        <f t="shared" si="66"/>
        <v>38207.429000000004</v>
      </c>
      <c r="X23" s="155">
        <f t="shared" si="66"/>
        <v>28571.173999999999</v>
      </c>
      <c r="Y23" s="155">
        <f t="shared" si="66"/>
        <v>33006.81</v>
      </c>
      <c r="Z23" s="155">
        <f t="shared" si="66"/>
        <v>39040.758000000002</v>
      </c>
      <c r="AA23" s="155">
        <f t="shared" si="66"/>
        <v>48079.73</v>
      </c>
      <c r="AB23" s="155">
        <f t="shared" si="66"/>
        <v>49572.105999999992</v>
      </c>
      <c r="AC23" s="155">
        <f t="shared" si="66"/>
        <v>43376.988000000005</v>
      </c>
      <c r="AD23" s="155">
        <f t="shared" ref="AD23" si="67">SUM(AD16:AD18)</f>
        <v>47123.987000000023</v>
      </c>
      <c r="AE23" s="155">
        <f t="shared" si="66"/>
        <v>58636.54</v>
      </c>
      <c r="AF23" s="203">
        <f>IF(AF18="","",SUM(AF16:AF18))</f>
        <v>42596.173999999999</v>
      </c>
      <c r="AG23" s="55">
        <f t="shared" si="16"/>
        <v>-0.27355580666935669</v>
      </c>
      <c r="AI23" s="126">
        <f t="shared" si="32"/>
        <v>0.55445366590058986</v>
      </c>
      <c r="AJ23" s="158">
        <f t="shared" si="32"/>
        <v>0.58274025510480154</v>
      </c>
      <c r="AK23" s="158">
        <f t="shared" ref="AK23:AS23" si="68">IF(AK18="","",(U23/D23)*10)</f>
        <v>0.91766659206541912</v>
      </c>
      <c r="AL23" s="158">
        <f t="shared" si="68"/>
        <v>0.70555563933746857</v>
      </c>
      <c r="AM23" s="158">
        <f t="shared" si="68"/>
        <v>0.61973170704963765</v>
      </c>
      <c r="AN23" s="158">
        <f t="shared" si="68"/>
        <v>0.68540258514499786</v>
      </c>
      <c r="AO23" s="158">
        <f t="shared" si="68"/>
        <v>0.71708761380711117</v>
      </c>
      <c r="AP23" s="158">
        <f t="shared" si="68"/>
        <v>0.85424187953721087</v>
      </c>
      <c r="AQ23" s="158">
        <f t="shared" si="68"/>
        <v>0.69790264995908136</v>
      </c>
      <c r="AR23" s="158">
        <f t="shared" si="68"/>
        <v>0.67010983318921202</v>
      </c>
      <c r="AS23" s="158">
        <f t="shared" si="68"/>
        <v>0.62243722590340611</v>
      </c>
      <c r="AT23" s="158">
        <f t="shared" ref="AT23" si="69">IF(AT18="","",(AD23/M23)*10)</f>
        <v>0.69138012886340905</v>
      </c>
      <c r="AU23" s="158">
        <f t="shared" ref="AU23" si="70">IF(AU18="","",(AE23/N23)*10)</f>
        <v>0.70396584382842342</v>
      </c>
      <c r="AV23" s="158">
        <f t="shared" ref="AV23" si="71">(AF23/O23)*10</f>
        <v>0.73208797077957344</v>
      </c>
      <c r="AW23" s="55">
        <f t="shared" ref="AW23" si="72">IF(AV23="","",(AV23-AU23)/AU23)</f>
        <v>3.9948141231130788E-2</v>
      </c>
      <c r="AY23" s="105"/>
      <c r="AZ23" s="105"/>
    </row>
    <row r="24" spans="1:52" x14ac:dyDescent="0.25">
      <c r="J24" s="119"/>
      <c r="K24" s="119"/>
      <c r="L24" s="119"/>
      <c r="M24" s="119"/>
      <c r="N24" s="119"/>
      <c r="R24" s="119">
        <f>SUM(S7:S18)</f>
        <v>89493.365000000005</v>
      </c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Y24" s="105"/>
      <c r="AZ24" s="105"/>
    </row>
    <row r="25" spans="1:52" ht="15.75" thickBot="1" x14ac:dyDescent="0.3">
      <c r="P25" s="205" t="s">
        <v>1</v>
      </c>
      <c r="AG25" s="289">
        <v>1000</v>
      </c>
      <c r="AW25" s="289" t="s">
        <v>47</v>
      </c>
      <c r="AY25" s="105"/>
      <c r="AZ25" s="105"/>
    </row>
    <row r="26" spans="1:52" ht="20.100000000000001" customHeight="1" x14ac:dyDescent="0.25">
      <c r="A26" s="327" t="s">
        <v>2</v>
      </c>
      <c r="B26" s="329" t="s">
        <v>71</v>
      </c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4"/>
      <c r="P26" s="325" t="str">
        <f>P4</f>
        <v>D       2023/2022</v>
      </c>
      <c r="R26" s="330" t="s">
        <v>3</v>
      </c>
      <c r="S26" s="322" t="s">
        <v>71</v>
      </c>
      <c r="T26" s="323"/>
      <c r="U26" s="323"/>
      <c r="V26" s="323"/>
      <c r="W26" s="323"/>
      <c r="X26" s="323"/>
      <c r="Y26" s="323"/>
      <c r="Z26" s="323"/>
      <c r="AA26" s="323"/>
      <c r="AB26" s="323"/>
      <c r="AC26" s="323"/>
      <c r="AD26" s="323"/>
      <c r="AE26" s="323"/>
      <c r="AF26" s="324"/>
      <c r="AG26" s="325" t="str">
        <f>P26</f>
        <v>D       2023/2022</v>
      </c>
      <c r="AI26" s="322" t="s">
        <v>71</v>
      </c>
      <c r="AJ26" s="323"/>
      <c r="AK26" s="323"/>
      <c r="AL26" s="323"/>
      <c r="AM26" s="323"/>
      <c r="AN26" s="323"/>
      <c r="AO26" s="323"/>
      <c r="AP26" s="323"/>
      <c r="AQ26" s="323"/>
      <c r="AR26" s="323"/>
      <c r="AS26" s="323"/>
      <c r="AT26" s="323"/>
      <c r="AU26" s="323"/>
      <c r="AV26" s="324"/>
      <c r="AW26" s="325" t="str">
        <f>AG26</f>
        <v>D       2023/2022</v>
      </c>
      <c r="AY26" s="105"/>
      <c r="AZ26" s="105"/>
    </row>
    <row r="27" spans="1:52" ht="20.100000000000001" customHeight="1" thickBot="1" x14ac:dyDescent="0.3">
      <c r="A27" s="328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3">
        <v>2023</v>
      </c>
      <c r="P27" s="326"/>
      <c r="R27" s="331"/>
      <c r="S27" s="25">
        <v>2010</v>
      </c>
      <c r="T27" s="135">
        <v>2011</v>
      </c>
      <c r="U27" s="135">
        <v>2012</v>
      </c>
      <c r="V27" s="135">
        <v>2013</v>
      </c>
      <c r="W27" s="135">
        <v>2014</v>
      </c>
      <c r="X27" s="135">
        <v>2015</v>
      </c>
      <c r="Y27" s="135">
        <v>2016</v>
      </c>
      <c r="Z27" s="135">
        <v>2017</v>
      </c>
      <c r="AA27" s="135">
        <v>2018</v>
      </c>
      <c r="AB27" s="135">
        <v>2019</v>
      </c>
      <c r="AC27" s="135">
        <v>2020</v>
      </c>
      <c r="AD27" s="135">
        <v>2021</v>
      </c>
      <c r="AE27" s="135">
        <v>2022</v>
      </c>
      <c r="AF27" s="133">
        <v>2023</v>
      </c>
      <c r="AG27" s="326"/>
      <c r="AI27" s="25">
        <v>2010</v>
      </c>
      <c r="AJ27" s="135">
        <v>2011</v>
      </c>
      <c r="AK27" s="135">
        <v>2012</v>
      </c>
      <c r="AL27" s="135">
        <v>2013</v>
      </c>
      <c r="AM27" s="135">
        <v>2014</v>
      </c>
      <c r="AN27" s="135">
        <v>2015</v>
      </c>
      <c r="AO27" s="135">
        <v>2016</v>
      </c>
      <c r="AP27" s="135">
        <v>2017</v>
      </c>
      <c r="AQ27" s="265">
        <v>2018</v>
      </c>
      <c r="AR27" s="135">
        <v>2019</v>
      </c>
      <c r="AS27" s="135">
        <v>2020</v>
      </c>
      <c r="AT27" s="176">
        <v>2021</v>
      </c>
      <c r="AU27" s="135">
        <v>2022</v>
      </c>
      <c r="AV27" s="266">
        <v>2023</v>
      </c>
      <c r="AW27" s="326"/>
      <c r="AY27" s="105"/>
      <c r="AZ27" s="105"/>
    </row>
    <row r="28" spans="1:52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4"/>
      <c r="R28" s="291"/>
      <c r="S28" s="293">
        <v>2010</v>
      </c>
      <c r="T28" s="293">
        <v>2011</v>
      </c>
      <c r="U28" s="293">
        <v>2012</v>
      </c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4"/>
      <c r="AI28" s="290"/>
      <c r="AJ28" s="290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2"/>
      <c r="AY28" s="105"/>
      <c r="AZ28" s="105"/>
    </row>
    <row r="29" spans="1:52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12">
        <v>208685.84999999992</v>
      </c>
      <c r="P29" s="52">
        <f t="shared" ref="P29:P45" si="73">IF(O29="","",(O29-N29)/N29)</f>
        <v>0.10223223764618691</v>
      </c>
      <c r="R29" s="109" t="s">
        <v>73</v>
      </c>
      <c r="S29" s="39">
        <v>5016.9969999999994</v>
      </c>
      <c r="T29" s="153">
        <v>5270.674</v>
      </c>
      <c r="U29" s="153">
        <v>5254.5140000000001</v>
      </c>
      <c r="V29" s="153">
        <v>8076.4090000000024</v>
      </c>
      <c r="W29" s="153">
        <v>9156.59</v>
      </c>
      <c r="X29" s="153">
        <v>7918.5499999999993</v>
      </c>
      <c r="Y29" s="153">
        <v>7480.9960000000019</v>
      </c>
      <c r="Z29" s="153">
        <v>9138.478000000001</v>
      </c>
      <c r="AA29" s="153">
        <v>8324.8559999999998</v>
      </c>
      <c r="AB29" s="153">
        <v>11927.749</v>
      </c>
      <c r="AC29" s="153">
        <v>14184.973999999998</v>
      </c>
      <c r="AD29" s="153">
        <v>11496.755999999994</v>
      </c>
      <c r="AE29" s="153">
        <v>12141.410000000002</v>
      </c>
      <c r="AF29" s="112">
        <v>14447.574999999997</v>
      </c>
      <c r="AG29" s="61">
        <f>IF(AF29="","",(AF29-AE29)/AE29)</f>
        <v>0.18994210721818924</v>
      </c>
      <c r="AI29" s="124">
        <f t="shared" ref="AI29:AI38" si="74">(S29/B29)*10</f>
        <v>0.44749494995804673</v>
      </c>
      <c r="AJ29" s="156">
        <f t="shared" ref="AJ29:AJ38" si="75">(T29/C29)*10</f>
        <v>0.42199049962249885</v>
      </c>
      <c r="AK29" s="156">
        <f t="shared" ref="AK29:AK38" si="76">(U29/D29)*10</f>
        <v>0.47202259593859536</v>
      </c>
      <c r="AL29" s="156">
        <f t="shared" ref="AL29:AL38" si="77">(V29/E29)*10</f>
        <v>0.8081632158864277</v>
      </c>
      <c r="AM29" s="156">
        <f t="shared" ref="AM29:AM38" si="78">(W29/F29)*10</f>
        <v>0.50550044106984959</v>
      </c>
      <c r="AN29" s="156">
        <f t="shared" ref="AN29:AN38" si="79">(X29/G29)*10</f>
        <v>0.47895812371298058</v>
      </c>
      <c r="AO29" s="156">
        <f t="shared" ref="AO29:AO38" si="80">(Y29/H29)*10</f>
        <v>0.58749022877813117</v>
      </c>
      <c r="AP29" s="156">
        <f t="shared" ref="AP29:AP38" si="81">(Z29/I29)*10</f>
        <v>0.55261592323817688</v>
      </c>
      <c r="AQ29" s="156">
        <f t="shared" ref="AQ29:AQ38" si="82">(AA29/J29)*10</f>
        <v>0.77172992674881657</v>
      </c>
      <c r="AR29" s="156">
        <f t="shared" ref="AR29:AR38" si="83">(AB29/K29)*10</f>
        <v>0.59323467465978674</v>
      </c>
      <c r="AS29" s="156">
        <f t="shared" ref="AS29:AS38" si="84">(AC29/L29)*10</f>
        <v>0.61384805672702092</v>
      </c>
      <c r="AT29" s="156">
        <f t="shared" ref="AT29:AT38" si="85">(AD29/M29)*10</f>
        <v>0.53656597117584959</v>
      </c>
      <c r="AU29" s="156">
        <f t="shared" ref="AU29:AU38" si="86">(AE29/N29)*10</f>
        <v>0.64128226769950125</v>
      </c>
      <c r="AV29" s="156">
        <f t="shared" ref="AV29:AV33" si="87">(AF29/O29)*10</f>
        <v>0.69231215245307731</v>
      </c>
      <c r="AW29" s="61">
        <f t="shared" ref="AW29" si="88">IF(AV29="","",(AV29-AU29)/AU29)</f>
        <v>7.957476344486758E-2</v>
      </c>
      <c r="AY29" s="105"/>
      <c r="AZ29" s="105"/>
    </row>
    <row r="30" spans="1:52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19">
        <v>263421.92999999988</v>
      </c>
      <c r="P30" s="52">
        <f t="shared" si="73"/>
        <v>-7.0620881690890624E-3</v>
      </c>
      <c r="R30" s="109" t="s">
        <v>74</v>
      </c>
      <c r="S30" s="19">
        <v>4768.4190000000008</v>
      </c>
      <c r="T30" s="154">
        <v>5015.1330000000007</v>
      </c>
      <c r="U30" s="154">
        <v>4911.1499999999996</v>
      </c>
      <c r="V30" s="154">
        <v>7549.5049999999992</v>
      </c>
      <c r="W30" s="154">
        <v>9045.7329999999984</v>
      </c>
      <c r="X30" s="154">
        <v>9256.7200000000012</v>
      </c>
      <c r="Y30" s="154">
        <v>8296.7439999999988</v>
      </c>
      <c r="Z30" s="154">
        <v>9856.137999999999</v>
      </c>
      <c r="AA30" s="154">
        <v>9306.1540000000005</v>
      </c>
      <c r="AB30" s="154">
        <v>13709.666999999996</v>
      </c>
      <c r="AC30" s="154">
        <v>12449.267000000005</v>
      </c>
      <c r="AD30" s="154">
        <v>12684.448000000004</v>
      </c>
      <c r="AE30" s="154">
        <v>16621.906999999996</v>
      </c>
      <c r="AF30" s="119">
        <v>16093.979999999998</v>
      </c>
      <c r="AG30" s="52">
        <f t="shared" ref="AG30:AG45" si="89">IF(AF30="","",(AF30-AE30)/AE30)</f>
        <v>-3.1760916482085837E-2</v>
      </c>
      <c r="AI30" s="125">
        <f t="shared" si="74"/>
        <v>0.46047109354109889</v>
      </c>
      <c r="AJ30" s="157">
        <f t="shared" si="75"/>
        <v>0.45757226895448566</v>
      </c>
      <c r="AK30" s="157">
        <f t="shared" si="76"/>
        <v>0.5419617422671561</v>
      </c>
      <c r="AL30" s="157">
        <f t="shared" si="77"/>
        <v>0.82888642292733761</v>
      </c>
      <c r="AM30" s="157">
        <f t="shared" si="78"/>
        <v>0.50636300335303253</v>
      </c>
      <c r="AN30" s="157">
        <f t="shared" si="79"/>
        <v>0.48905442795728249</v>
      </c>
      <c r="AO30" s="157">
        <f t="shared" si="80"/>
        <v>0.51556937685642856</v>
      </c>
      <c r="AP30" s="157">
        <f t="shared" si="81"/>
        <v>0.54755948056577153</v>
      </c>
      <c r="AQ30" s="157">
        <f t="shared" si="82"/>
        <v>0.92171330852361721</v>
      </c>
      <c r="AR30" s="157">
        <f t="shared" si="83"/>
        <v>0.57411865515950256</v>
      </c>
      <c r="AS30" s="157">
        <f t="shared" si="84"/>
        <v>0.6218671970115851</v>
      </c>
      <c r="AT30" s="157">
        <f t="shared" si="85"/>
        <v>0.49425784549142993</v>
      </c>
      <c r="AU30" s="157">
        <f t="shared" si="86"/>
        <v>0.62654318974990453</v>
      </c>
      <c r="AV30" s="157">
        <f t="shared" si="87"/>
        <v>0.61095824482039163</v>
      </c>
      <c r="AW30" s="52">
        <f t="shared" ref="AW30" si="90">IF(AV30="","",(AV30-AU30)/AU30)</f>
        <v>-2.4874494184086333E-2</v>
      </c>
      <c r="AY30" s="105"/>
      <c r="AZ30" s="105"/>
    </row>
    <row r="31" spans="1:52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19">
        <v>305335.30999999994</v>
      </c>
      <c r="P31" s="52">
        <f t="shared" si="73"/>
        <v>0.54689861416850993</v>
      </c>
      <c r="R31" s="109" t="s">
        <v>75</v>
      </c>
      <c r="S31" s="19">
        <v>7424.4470000000001</v>
      </c>
      <c r="T31" s="154">
        <v>5510.3540000000003</v>
      </c>
      <c r="U31" s="154">
        <v>6830.2309999999961</v>
      </c>
      <c r="V31" s="154">
        <v>7114.5390000000007</v>
      </c>
      <c r="W31" s="154">
        <v>8082.2549999999983</v>
      </c>
      <c r="X31" s="154">
        <v>8938.91</v>
      </c>
      <c r="Y31" s="154">
        <v>8489.652</v>
      </c>
      <c r="Z31" s="154">
        <v>9926.7349999999988</v>
      </c>
      <c r="AA31" s="154">
        <v>10260.373</v>
      </c>
      <c r="AB31" s="154">
        <v>11780.022999999999</v>
      </c>
      <c r="AC31" s="154">
        <v>12880.835000000003</v>
      </c>
      <c r="AD31" s="154">
        <v>17712.749</v>
      </c>
      <c r="AE31" s="154">
        <v>13728.199000000006</v>
      </c>
      <c r="AF31" s="119">
        <v>19946.481000000007</v>
      </c>
      <c r="AG31" s="52">
        <f t="shared" si="89"/>
        <v>0.45295686637409599</v>
      </c>
      <c r="AI31" s="125">
        <f t="shared" si="74"/>
        <v>0.44241062088628053</v>
      </c>
      <c r="AJ31" s="157">
        <f t="shared" si="75"/>
        <v>0.44000691509090828</v>
      </c>
      <c r="AK31" s="157">
        <f t="shared" si="76"/>
        <v>0.50306153781226581</v>
      </c>
      <c r="AL31" s="157">
        <f t="shared" si="77"/>
        <v>0.908169034292719</v>
      </c>
      <c r="AM31" s="157">
        <f t="shared" si="78"/>
        <v>0.50798316681623246</v>
      </c>
      <c r="AN31" s="157">
        <f t="shared" si="79"/>
        <v>0.49726565111971294</v>
      </c>
      <c r="AO31" s="157">
        <f t="shared" si="80"/>
        <v>0.53652846921584385</v>
      </c>
      <c r="AP31" s="157">
        <f t="shared" si="81"/>
        <v>0.5373482716568041</v>
      </c>
      <c r="AQ31" s="157">
        <f t="shared" si="82"/>
        <v>0.78173472362263119</v>
      </c>
      <c r="AR31" s="157">
        <f t="shared" si="83"/>
        <v>0.56172228676028879</v>
      </c>
      <c r="AS31" s="157">
        <f t="shared" si="84"/>
        <v>0.61636897129854362</v>
      </c>
      <c r="AT31" s="157">
        <f t="shared" si="85"/>
        <v>0.51111633914897814</v>
      </c>
      <c r="AU31" s="157">
        <f t="shared" si="86"/>
        <v>0.69550200427620168</v>
      </c>
      <c r="AV31" s="157">
        <f t="shared" si="87"/>
        <v>0.65326479927919279</v>
      </c>
      <c r="AW31" s="52">
        <f t="shared" ref="AW31" si="91">IF(AV31="","",(AV31-AU31)/AU31)</f>
        <v>-6.0729091702567427E-2</v>
      </c>
      <c r="AY31" s="105"/>
      <c r="AZ31" s="105"/>
    </row>
    <row r="32" spans="1:52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19">
        <v>256713.55000000002</v>
      </c>
      <c r="P32" s="52">
        <f t="shared" si="73"/>
        <v>0.2291634985576407</v>
      </c>
      <c r="R32" s="109" t="s">
        <v>76</v>
      </c>
      <c r="S32" s="19">
        <v>6997.9059999999999</v>
      </c>
      <c r="T32" s="154">
        <v>5641.7790000000005</v>
      </c>
      <c r="U32" s="154">
        <v>6955.6630000000014</v>
      </c>
      <c r="V32" s="154">
        <v>8794.5019999999968</v>
      </c>
      <c r="W32" s="154">
        <v>7652.6419999999989</v>
      </c>
      <c r="X32" s="154">
        <v>8505.6460000000006</v>
      </c>
      <c r="Y32" s="154">
        <v>6662.3990000000013</v>
      </c>
      <c r="Z32" s="154">
        <v>10370.893000000004</v>
      </c>
      <c r="AA32" s="154">
        <v>11386.056</v>
      </c>
      <c r="AB32" s="154">
        <v>12901.989000000001</v>
      </c>
      <c r="AC32" s="154">
        <v>14090.422</v>
      </c>
      <c r="AD32" s="154">
        <v>12972.172999999997</v>
      </c>
      <c r="AE32" s="154">
        <v>15175.933000000003</v>
      </c>
      <c r="AF32" s="119">
        <v>16382.779999999995</v>
      </c>
      <c r="AG32" s="52">
        <f t="shared" si="89"/>
        <v>7.952374328484399E-2</v>
      </c>
      <c r="AI32" s="125">
        <f t="shared" si="74"/>
        <v>0.4117380456536428</v>
      </c>
      <c r="AJ32" s="157">
        <f t="shared" si="75"/>
        <v>0.45017323810756427</v>
      </c>
      <c r="AK32" s="157">
        <f t="shared" si="76"/>
        <v>0.53052169146380823</v>
      </c>
      <c r="AL32" s="157">
        <f t="shared" si="77"/>
        <v>0.79315079340313666</v>
      </c>
      <c r="AM32" s="157">
        <f t="shared" si="78"/>
        <v>0.54920904241465762</v>
      </c>
      <c r="AN32" s="157">
        <f t="shared" si="79"/>
        <v>0.49231320433642595</v>
      </c>
      <c r="AO32" s="157">
        <f t="shared" si="80"/>
        <v>0.55148844538658548</v>
      </c>
      <c r="AP32" s="157">
        <f t="shared" si="81"/>
        <v>0.52949059732220316</v>
      </c>
      <c r="AQ32" s="157">
        <f t="shared" si="82"/>
        <v>0.75728905420077208</v>
      </c>
      <c r="AR32" s="157">
        <f t="shared" si="83"/>
        <v>0.52733538616375741</v>
      </c>
      <c r="AS32" s="157">
        <f t="shared" si="84"/>
        <v>0.60476032121983347</v>
      </c>
      <c r="AT32" s="157">
        <f t="shared" si="85"/>
        <v>0.54429927333323636</v>
      </c>
      <c r="AU32" s="157">
        <f t="shared" si="86"/>
        <v>0.72663491662813884</v>
      </c>
      <c r="AV32" s="157">
        <f t="shared" si="87"/>
        <v>0.6381735595958995</v>
      </c>
      <c r="AW32" s="52">
        <f t="shared" ref="AW32:AW33" si="92">IF(AV32="","",(AV32-AU32)/AU32)</f>
        <v>-0.12174113163008121</v>
      </c>
      <c r="AY32" s="105"/>
      <c r="AZ32" s="105"/>
    </row>
    <row r="33" spans="1:52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19">
        <v>281921.61000000004</v>
      </c>
      <c r="P33" s="52">
        <f t="shared" si="73"/>
        <v>-5.3139902079533841E-2</v>
      </c>
      <c r="R33" s="109" t="s">
        <v>77</v>
      </c>
      <c r="S33" s="19">
        <v>5233.5920000000015</v>
      </c>
      <c r="T33" s="154">
        <v>6774.5830000000024</v>
      </c>
      <c r="U33" s="154">
        <v>6184.9250000000011</v>
      </c>
      <c r="V33" s="154">
        <v>12346.015000000001</v>
      </c>
      <c r="W33" s="154">
        <v>9823.5429999999997</v>
      </c>
      <c r="X33" s="154">
        <v>9567.4180000000015</v>
      </c>
      <c r="Y33" s="154">
        <v>8927.2699999999986</v>
      </c>
      <c r="Z33" s="154">
        <v>11110.941999999997</v>
      </c>
      <c r="AA33" s="154">
        <v>11997.332</v>
      </c>
      <c r="AB33" s="154">
        <v>12224.240000000003</v>
      </c>
      <c r="AC33" s="154">
        <v>10503.531999999996</v>
      </c>
      <c r="AD33" s="154">
        <v>13714.956999999997</v>
      </c>
      <c r="AE33" s="154">
        <v>20165.158999999996</v>
      </c>
      <c r="AF33" s="119">
        <v>18351.723999999991</v>
      </c>
      <c r="AG33" s="52">
        <f t="shared" si="89"/>
        <v>-8.9929119824941881E-2</v>
      </c>
      <c r="AI33" s="125">
        <f t="shared" si="74"/>
        <v>0.49547514696423517</v>
      </c>
      <c r="AJ33" s="157">
        <f t="shared" si="75"/>
        <v>0.46184732439637305</v>
      </c>
      <c r="AK33" s="157">
        <f t="shared" si="76"/>
        <v>0.58455084732547036</v>
      </c>
      <c r="AL33" s="157">
        <f t="shared" si="77"/>
        <v>0.78769456194735565</v>
      </c>
      <c r="AM33" s="157">
        <f t="shared" si="78"/>
        <v>0.4740445861025222</v>
      </c>
      <c r="AN33" s="157">
        <f t="shared" si="79"/>
        <v>0.52641405214864356</v>
      </c>
      <c r="AO33" s="157">
        <f t="shared" si="80"/>
        <v>0.57203930554337168</v>
      </c>
      <c r="AP33" s="157">
        <f t="shared" si="81"/>
        <v>0.53330507840023977</v>
      </c>
      <c r="AQ33" s="157">
        <f t="shared" si="82"/>
        <v>0.97449836694611214</v>
      </c>
      <c r="AR33" s="157">
        <f t="shared" si="83"/>
        <v>0.53612416504160132</v>
      </c>
      <c r="AS33" s="157">
        <f t="shared" si="84"/>
        <v>0.50677934421259097</v>
      </c>
      <c r="AT33" s="157">
        <f t="shared" si="85"/>
        <v>0.50484087413609458</v>
      </c>
      <c r="AU33" s="157">
        <f t="shared" si="86"/>
        <v>0.67726572735313773</v>
      </c>
      <c r="AV33" s="157">
        <f t="shared" si="87"/>
        <v>0.6509513052227528</v>
      </c>
      <c r="AW33" s="52">
        <f t="shared" si="92"/>
        <v>-3.8853910758522923E-2</v>
      </c>
      <c r="AY33" s="105"/>
      <c r="AZ33" s="105"/>
    </row>
    <row r="34" spans="1:52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19">
        <v>323216.8000000008</v>
      </c>
      <c r="P34" s="52">
        <f t="shared" si="73"/>
        <v>0.43198887111844492</v>
      </c>
      <c r="R34" s="109" t="s">
        <v>78</v>
      </c>
      <c r="S34" s="19">
        <v>8418.2340000000022</v>
      </c>
      <c r="T34" s="154">
        <v>4390.6889999999994</v>
      </c>
      <c r="U34" s="154">
        <v>6848.4070000000011</v>
      </c>
      <c r="V34" s="154">
        <v>11167.32799999999</v>
      </c>
      <c r="W34" s="154">
        <v>8872.2850000000017</v>
      </c>
      <c r="X34" s="154">
        <v>11662.620000000006</v>
      </c>
      <c r="Y34" s="154">
        <v>9423.9899999999961</v>
      </c>
      <c r="Z34" s="154">
        <v>14481.375000000004</v>
      </c>
      <c r="AA34" s="154">
        <v>12803.287</v>
      </c>
      <c r="AB34" s="154">
        <v>13718.046000000006</v>
      </c>
      <c r="AC34" s="154">
        <v>12228.946999999995</v>
      </c>
      <c r="AD34" s="154">
        <v>14526.821999999995</v>
      </c>
      <c r="AE34" s="154">
        <v>14534.652000000002</v>
      </c>
      <c r="AF34" s="119">
        <v>19399.629000000001</v>
      </c>
      <c r="AG34" s="52">
        <f t="shared" si="89"/>
        <v>0.33471575377243284</v>
      </c>
      <c r="AI34" s="125">
        <f t="shared" si="74"/>
        <v>0.48672862985073784</v>
      </c>
      <c r="AJ34" s="157">
        <f t="shared" si="75"/>
        <v>0.49688825876595721</v>
      </c>
      <c r="AK34" s="157">
        <f t="shared" si="76"/>
        <v>0.56924809937044796</v>
      </c>
      <c r="AL34" s="157">
        <f t="shared" si="77"/>
        <v>0.78543559483657488</v>
      </c>
      <c r="AM34" s="157">
        <f t="shared" si="78"/>
        <v>0.54207508867396426</v>
      </c>
      <c r="AN34" s="157">
        <f t="shared" si="79"/>
        <v>0.51283586940978365</v>
      </c>
      <c r="AO34" s="157">
        <f t="shared" si="80"/>
        <v>0.58706569068968495</v>
      </c>
      <c r="AP34" s="157">
        <f t="shared" si="81"/>
        <v>0.58568978626091728</v>
      </c>
      <c r="AQ34" s="157">
        <f t="shared" si="82"/>
        <v>0.80425854872244606</v>
      </c>
      <c r="AR34" s="157">
        <f t="shared" si="83"/>
        <v>0.55167855015599043</v>
      </c>
      <c r="AS34" s="157">
        <f t="shared" si="84"/>
        <v>0.60866792877006426</v>
      </c>
      <c r="AT34" s="157">
        <f t="shared" si="85"/>
        <v>0.52479645779906703</v>
      </c>
      <c r="AU34" s="157">
        <f t="shared" si="86"/>
        <v>0.64394734152368938</v>
      </c>
      <c r="AV34" s="157">
        <f t="shared" ref="AV34" si="93">(AF34/O34)*10</f>
        <v>0.60020484702527699</v>
      </c>
      <c r="AW34" s="52">
        <f t="shared" ref="AW34" si="94">IF(AV34="","",(AV34-AU34)/AU34)</f>
        <v>-6.7928682483431299E-2</v>
      </c>
      <c r="AY34" s="105"/>
      <c r="AZ34" s="105"/>
    </row>
    <row r="35" spans="1:52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19">
        <v>301348.31999999983</v>
      </c>
      <c r="P35" s="52">
        <f t="shared" si="73"/>
        <v>0.2782644791672057</v>
      </c>
      <c r="R35" s="109" t="s">
        <v>79</v>
      </c>
      <c r="S35" s="19">
        <v>8202.5570000000007</v>
      </c>
      <c r="T35" s="154">
        <v>7142.6719999999987</v>
      </c>
      <c r="U35" s="154">
        <v>8489.8880000000008</v>
      </c>
      <c r="V35" s="154">
        <v>14058.68400000001</v>
      </c>
      <c r="W35" s="154">
        <v>13129.382000000001</v>
      </c>
      <c r="X35" s="154">
        <v>12275.063000000002</v>
      </c>
      <c r="Y35" s="154">
        <v>8407.0900000000038</v>
      </c>
      <c r="Z35" s="154">
        <v>11587.890000000009</v>
      </c>
      <c r="AA35" s="154">
        <v>14215.772000000001</v>
      </c>
      <c r="AB35" s="154">
        <v>14177.262000000006</v>
      </c>
      <c r="AC35" s="154">
        <v>16500.630999999998</v>
      </c>
      <c r="AD35" s="154">
        <v>15555.110999999997</v>
      </c>
      <c r="AE35" s="154">
        <v>16599.758999999998</v>
      </c>
      <c r="AF35" s="119">
        <v>19245.647000000012</v>
      </c>
      <c r="AG35" s="52">
        <f t="shared" si="89"/>
        <v>0.15939315745487714</v>
      </c>
      <c r="AI35" s="125">
        <f t="shared" si="74"/>
        <v>0.53410624801970208</v>
      </c>
      <c r="AJ35" s="157">
        <f t="shared" si="75"/>
        <v>0.48911992034573448</v>
      </c>
      <c r="AK35" s="157">
        <f t="shared" si="76"/>
        <v>0.65603956133015395</v>
      </c>
      <c r="AL35" s="157">
        <f t="shared" si="77"/>
        <v>0.7829523620224994</v>
      </c>
      <c r="AM35" s="157">
        <f t="shared" si="78"/>
        <v>0.48743234098377025</v>
      </c>
      <c r="AN35" s="157">
        <f t="shared" si="79"/>
        <v>0.51699036414929667</v>
      </c>
      <c r="AO35" s="157">
        <f t="shared" si="80"/>
        <v>0.56911382540516675</v>
      </c>
      <c r="AP35" s="157">
        <f t="shared" si="81"/>
        <v>0.55942287943501878</v>
      </c>
      <c r="AQ35" s="157">
        <f t="shared" si="82"/>
        <v>0.8067909093137946</v>
      </c>
      <c r="AR35" s="157">
        <f t="shared" si="83"/>
        <v>0.5090389090704629</v>
      </c>
      <c r="AS35" s="157">
        <f t="shared" si="84"/>
        <v>0.57789179127346701</v>
      </c>
      <c r="AT35" s="157">
        <f t="shared" si="85"/>
        <v>0.55789707265191923</v>
      </c>
      <c r="AU35" s="157">
        <f t="shared" si="86"/>
        <v>0.70413142812397767</v>
      </c>
      <c r="AV35" s="157">
        <f t="shared" ref="AV35" si="95">(AF35/O35)*10</f>
        <v>0.63865121265650404</v>
      </c>
      <c r="AW35" s="52">
        <f t="shared" ref="AW35" si="96">IF(AV35="","",(AV35-AU35)/AU35)</f>
        <v>-9.299430880671386E-2</v>
      </c>
      <c r="AY35" s="105"/>
      <c r="AZ35" s="105"/>
    </row>
    <row r="36" spans="1:52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19">
        <v>258364.59000000005</v>
      </c>
      <c r="P36" s="52">
        <f t="shared" si="73"/>
        <v>6.5792896473813436E-2</v>
      </c>
      <c r="R36" s="109" t="s">
        <v>80</v>
      </c>
      <c r="S36" s="19">
        <v>7606.0559999999978</v>
      </c>
      <c r="T36" s="154">
        <v>8313.0869999999995</v>
      </c>
      <c r="U36" s="154">
        <v>6909.0559999999987</v>
      </c>
      <c r="V36" s="154">
        <v>9139.0069999999996</v>
      </c>
      <c r="W36" s="154">
        <v>8531.6860000000033</v>
      </c>
      <c r="X36" s="154">
        <v>10841.422999999999</v>
      </c>
      <c r="Y36" s="154">
        <v>9653.1510000000035</v>
      </c>
      <c r="Z36" s="154">
        <v>9956.3179999999975</v>
      </c>
      <c r="AA36" s="154">
        <v>13765.152</v>
      </c>
      <c r="AB36" s="154">
        <v>14750.275999999996</v>
      </c>
      <c r="AC36" s="154">
        <v>15789.42300000001</v>
      </c>
      <c r="AD36" s="154">
        <v>12744.038000000008</v>
      </c>
      <c r="AE36" s="154">
        <v>16420.567999999999</v>
      </c>
      <c r="AF36" s="119">
        <v>17324.294999999998</v>
      </c>
      <c r="AG36" s="52">
        <f t="shared" si="89"/>
        <v>5.5036281327174495E-2</v>
      </c>
      <c r="AI36" s="125">
        <f t="shared" si="74"/>
        <v>0.44176385961468218</v>
      </c>
      <c r="AJ36" s="157">
        <f t="shared" si="75"/>
        <v>0.42017785877420555</v>
      </c>
      <c r="AK36" s="157">
        <f t="shared" si="76"/>
        <v>0.63948363387771534</v>
      </c>
      <c r="AL36" s="157">
        <f t="shared" si="77"/>
        <v>0.71120273013234991</v>
      </c>
      <c r="AM36" s="157">
        <f t="shared" si="78"/>
        <v>0.43360371542738207</v>
      </c>
      <c r="AN36" s="157">
        <f t="shared" si="79"/>
        <v>0.45907066820991294</v>
      </c>
      <c r="AO36" s="157">
        <f t="shared" si="80"/>
        <v>0.59928518991605073</v>
      </c>
      <c r="AP36" s="157">
        <f t="shared" si="81"/>
        <v>0.5807675710119673</v>
      </c>
      <c r="AQ36" s="157">
        <f t="shared" si="82"/>
        <v>0.76451061502797446</v>
      </c>
      <c r="AR36" s="157">
        <f t="shared" si="83"/>
        <v>0.49793317713264845</v>
      </c>
      <c r="AS36" s="157">
        <f t="shared" si="84"/>
        <v>0.55159727832865624</v>
      </c>
      <c r="AT36" s="157">
        <f t="shared" si="85"/>
        <v>0.58152630944673145</v>
      </c>
      <c r="AU36" s="157">
        <f t="shared" si="86"/>
        <v>0.67737319307050581</v>
      </c>
      <c r="AV36" s="157">
        <f t="shared" ref="AV36:AV39" si="97">(AF36/O36)*10</f>
        <v>0.6705367403482031</v>
      </c>
      <c r="AW36" s="52">
        <f t="shared" ref="AW36:AW40" si="98">IF(AV36="","",(AV36-AU36)/AU36)</f>
        <v>-1.0092594144910491E-2</v>
      </c>
      <c r="AY36" s="105"/>
      <c r="AZ36" s="105"/>
    </row>
    <row r="37" spans="1:52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19">
        <v>185059.90000000008</v>
      </c>
      <c r="P37" s="52">
        <f t="shared" si="73"/>
        <v>-0.32388585143974569</v>
      </c>
      <c r="R37" s="109" t="s">
        <v>81</v>
      </c>
      <c r="S37" s="19">
        <v>8950.255000000001</v>
      </c>
      <c r="T37" s="154">
        <v>8091.360999999999</v>
      </c>
      <c r="U37" s="154">
        <v>7317.6259999999966</v>
      </c>
      <c r="V37" s="154">
        <v>9009.7860000000001</v>
      </c>
      <c r="W37" s="154">
        <v>11821.654999999999</v>
      </c>
      <c r="X37" s="154">
        <v>8422.7539999999954</v>
      </c>
      <c r="Y37" s="154">
        <v>8932.4599999999973</v>
      </c>
      <c r="Z37" s="154">
        <v>10856.737000000006</v>
      </c>
      <c r="AA37" s="154">
        <v>13503.767</v>
      </c>
      <c r="AB37" s="154">
        <v>13395.533000000005</v>
      </c>
      <c r="AC37" s="154">
        <v>12829.427999999996</v>
      </c>
      <c r="AD37" s="154">
        <v>12358.695999999998</v>
      </c>
      <c r="AE37" s="154">
        <v>19295.445999999996</v>
      </c>
      <c r="AF37" s="119">
        <v>13481.731000000011</v>
      </c>
      <c r="AG37" s="52">
        <f t="shared" si="89"/>
        <v>-0.30129985075234783</v>
      </c>
      <c r="AI37" s="125">
        <f t="shared" si="74"/>
        <v>0.48486363856011194</v>
      </c>
      <c r="AJ37" s="157">
        <f t="shared" si="75"/>
        <v>0.56136104589017211</v>
      </c>
      <c r="AK37" s="157">
        <f t="shared" si="76"/>
        <v>0.91494056270845225</v>
      </c>
      <c r="AL37" s="157">
        <f t="shared" si="77"/>
        <v>0.73397337983951261</v>
      </c>
      <c r="AM37" s="157">
        <f t="shared" si="78"/>
        <v>0.54686443981211563</v>
      </c>
      <c r="AN37" s="157">
        <f t="shared" si="79"/>
        <v>0.55361740351046873</v>
      </c>
      <c r="AO37" s="157">
        <f t="shared" si="80"/>
        <v>0.59768837923984341</v>
      </c>
      <c r="AP37" s="157">
        <f t="shared" si="81"/>
        <v>0.78949101429546453</v>
      </c>
      <c r="AQ37" s="157">
        <f t="shared" si="82"/>
        <v>0.85577312393822647</v>
      </c>
      <c r="AR37" s="157">
        <f t="shared" si="83"/>
        <v>0.5392227587309858</v>
      </c>
      <c r="AS37" s="157">
        <f t="shared" si="84"/>
        <v>0.66185996306935324</v>
      </c>
      <c r="AT37" s="157">
        <f t="shared" si="85"/>
        <v>0.66577682346880351</v>
      </c>
      <c r="AU37" s="157">
        <f t="shared" si="86"/>
        <v>0.70495682983619656</v>
      </c>
      <c r="AV37" s="157">
        <f t="shared" si="97"/>
        <v>0.72850633767769279</v>
      </c>
      <c r="AW37" s="52">
        <f t="shared" si="98"/>
        <v>3.3405602789844856E-2</v>
      </c>
      <c r="AY37" s="105"/>
      <c r="AZ37" s="105"/>
    </row>
    <row r="38" spans="1:52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19">
        <v>182848.62999999995</v>
      </c>
      <c r="P38" s="52">
        <f t="shared" si="73"/>
        <v>-0.29464463266834778</v>
      </c>
      <c r="R38" s="109" t="s">
        <v>82</v>
      </c>
      <c r="S38" s="19">
        <v>8836.2159999999967</v>
      </c>
      <c r="T38" s="154">
        <v>6184.2449999999999</v>
      </c>
      <c r="U38" s="154">
        <v>6843.8590000000013</v>
      </c>
      <c r="V38" s="154">
        <v>12325.401000000003</v>
      </c>
      <c r="W38" s="154">
        <v>11790.632999999998</v>
      </c>
      <c r="X38" s="154">
        <v>8857.4580000000024</v>
      </c>
      <c r="Y38" s="154">
        <v>10603.755000000001</v>
      </c>
      <c r="Z38" s="154">
        <v>13090.348000000009</v>
      </c>
      <c r="AA38" s="154">
        <v>16694.899000000001</v>
      </c>
      <c r="AB38" s="154">
        <v>17343.396999999994</v>
      </c>
      <c r="AC38" s="154">
        <v>14141.986999999999</v>
      </c>
      <c r="AD38" s="154">
        <v>13795.060000000012</v>
      </c>
      <c r="AE38" s="154">
        <v>17489.275999999998</v>
      </c>
      <c r="AF38" s="119">
        <v>12939.783999999998</v>
      </c>
      <c r="AG38" s="52">
        <f t="shared" si="89"/>
        <v>-0.26013037932502187</v>
      </c>
      <c r="AI38" s="125">
        <f t="shared" si="74"/>
        <v>0.50547976786025839</v>
      </c>
      <c r="AJ38" s="157">
        <f t="shared" si="75"/>
        <v>0.61364183688748253</v>
      </c>
      <c r="AK38" s="157">
        <f t="shared" si="76"/>
        <v>0.99143989040046498</v>
      </c>
      <c r="AL38" s="157">
        <f t="shared" si="77"/>
        <v>0.79860824444016809</v>
      </c>
      <c r="AM38" s="157">
        <f t="shared" si="78"/>
        <v>0.61462071336796531</v>
      </c>
      <c r="AN38" s="157">
        <f t="shared" si="79"/>
        <v>0.7179397354111039</v>
      </c>
      <c r="AO38" s="157">
        <f t="shared" si="80"/>
        <v>0.76149967195295487</v>
      </c>
      <c r="AP38" s="157">
        <f t="shared" si="81"/>
        <v>0.82067211196453671</v>
      </c>
      <c r="AQ38" s="157">
        <f t="shared" si="82"/>
        <v>0.76712936250314256</v>
      </c>
      <c r="AR38" s="157">
        <f t="shared" si="83"/>
        <v>0.61919728263479246</v>
      </c>
      <c r="AS38" s="157">
        <f t="shared" si="84"/>
        <v>0.63990474451207224</v>
      </c>
      <c r="AT38" s="157">
        <f t="shared" si="85"/>
        <v>0.62152586797883858</v>
      </c>
      <c r="AU38" s="157">
        <f t="shared" si="86"/>
        <v>0.67466486882317089</v>
      </c>
      <c r="AV38" s="157">
        <f t="shared" si="97"/>
        <v>0.70767738319942564</v>
      </c>
      <c r="AW38" s="52">
        <f t="shared" si="98"/>
        <v>4.8931722847580635E-2</v>
      </c>
      <c r="AY38" s="105"/>
      <c r="AZ38" s="105"/>
    </row>
    <row r="39" spans="1:52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19">
        <v>193079.46999999991</v>
      </c>
      <c r="P39" s="52">
        <f t="shared" si="73"/>
        <v>-0.30150529856063724</v>
      </c>
      <c r="R39" s="109" t="s">
        <v>83</v>
      </c>
      <c r="S39" s="19">
        <v>8561.616</v>
      </c>
      <c r="T39" s="154">
        <v>7679.9049999999988</v>
      </c>
      <c r="U39" s="154">
        <v>10402.912</v>
      </c>
      <c r="V39" s="154">
        <v>7707.6290000000035</v>
      </c>
      <c r="W39" s="154">
        <v>12654.747000000003</v>
      </c>
      <c r="X39" s="154">
        <v>9979.3469999999979</v>
      </c>
      <c r="Y39" s="154">
        <v>10712.686999999996</v>
      </c>
      <c r="Z39" s="154">
        <v>11080.005999999999</v>
      </c>
      <c r="AA39" s="154">
        <v>17646.002</v>
      </c>
      <c r="AB39" s="154">
        <v>15712.195000000003</v>
      </c>
      <c r="AC39" s="154">
        <v>14615.516000000009</v>
      </c>
      <c r="AD39" s="154">
        <v>15584.514000000003</v>
      </c>
      <c r="AE39" s="154">
        <v>20862.162</v>
      </c>
      <c r="AF39" s="119">
        <v>15085.989000000001</v>
      </c>
      <c r="AG39" s="52">
        <f t="shared" si="89"/>
        <v>-0.27687317354740121</v>
      </c>
      <c r="AI39" s="125">
        <f t="shared" ref="AI39:AJ45" si="99">(S39/B39)*10</f>
        <v>0.59655396247491954</v>
      </c>
      <c r="AJ39" s="157">
        <f t="shared" si="99"/>
        <v>0.7101543245465749</v>
      </c>
      <c r="AK39" s="157">
        <f t="shared" ref="AK39:AS41" si="100">IF(U39="","",(U39/D39)*10)</f>
        <v>0.82659295097689434</v>
      </c>
      <c r="AL39" s="157">
        <f t="shared" si="100"/>
        <v>0.75542927217629385</v>
      </c>
      <c r="AM39" s="157">
        <f t="shared" si="100"/>
        <v>0.66232957299169615</v>
      </c>
      <c r="AN39" s="157">
        <f t="shared" si="100"/>
        <v>0.69529221532504837</v>
      </c>
      <c r="AO39" s="157">
        <f t="shared" si="100"/>
        <v>0.70882922115899427</v>
      </c>
      <c r="AP39" s="157">
        <f t="shared" si="100"/>
        <v>0.81643127472411259</v>
      </c>
      <c r="AQ39" s="157">
        <f t="shared" si="100"/>
        <v>0.6555002561116402</v>
      </c>
      <c r="AR39" s="157">
        <f t="shared" si="100"/>
        <v>0.68927659143619546</v>
      </c>
      <c r="AS39" s="157">
        <f t="shared" ref="AS39:AS40" si="101">IF(AC39="","",(AC39/L39)*10)</f>
        <v>0.64689754420867462</v>
      </c>
      <c r="AT39" s="157">
        <f t="shared" ref="AT39:AT40" si="102">IF(AD39="","",(AD39/M39)*10)</f>
        <v>0.72799787288130147</v>
      </c>
      <c r="AU39" s="157">
        <f t="shared" ref="AU39:AU40" si="103">IF(AE39="","",(AE39/N39)*10)</f>
        <v>0.75472082130583984</v>
      </c>
      <c r="AV39" s="157">
        <f t="shared" si="97"/>
        <v>0.78133573704133374</v>
      </c>
      <c r="AW39" s="52">
        <f t="shared" si="98"/>
        <v>3.5264583915207225E-2</v>
      </c>
      <c r="AY39" s="105"/>
      <c r="AZ39" s="105"/>
    </row>
    <row r="40" spans="1:52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19">
        <v>205333.45000000004</v>
      </c>
      <c r="P40" s="52">
        <f t="shared" si="73"/>
        <v>-0.30868001243432591</v>
      </c>
      <c r="R40" s="110" t="s">
        <v>84</v>
      </c>
      <c r="S40" s="19">
        <v>8577.6339999999964</v>
      </c>
      <c r="T40" s="154">
        <v>10729.738000000001</v>
      </c>
      <c r="U40" s="154">
        <v>8400.3320000000022</v>
      </c>
      <c r="V40" s="154">
        <v>14080.129999999997</v>
      </c>
      <c r="W40" s="154">
        <v>13582.820000000003</v>
      </c>
      <c r="X40" s="154">
        <v>9345.7980000000007</v>
      </c>
      <c r="Y40" s="154">
        <v>11478.792000000003</v>
      </c>
      <c r="Z40" s="154">
        <v>14722.865999999998</v>
      </c>
      <c r="AA40" s="154">
        <v>13500.736999999999</v>
      </c>
      <c r="AB40" s="154">
        <v>16104.085999999999</v>
      </c>
      <c r="AC40" s="154">
        <v>14131.660999999996</v>
      </c>
      <c r="AD40" s="154">
        <v>17317.553000000004</v>
      </c>
      <c r="AE40" s="154">
        <v>19544.043999999998</v>
      </c>
      <c r="AF40" s="119">
        <v>13986.330999999996</v>
      </c>
      <c r="AG40" s="52">
        <f t="shared" si="89"/>
        <v>-0.28436862913325422</v>
      </c>
      <c r="AI40" s="125">
        <f t="shared" si="99"/>
        <v>0.56128924309160388</v>
      </c>
      <c r="AJ40" s="157">
        <f t="shared" si="99"/>
        <v>0.49567972006947647</v>
      </c>
      <c r="AK40" s="157">
        <f t="shared" si="100"/>
        <v>0.9790091257525988</v>
      </c>
      <c r="AL40" s="157">
        <f t="shared" si="100"/>
        <v>0.61228139027468687</v>
      </c>
      <c r="AM40" s="157">
        <f t="shared" si="100"/>
        <v>0.5822210241113337</v>
      </c>
      <c r="AN40" s="157">
        <f t="shared" si="100"/>
        <v>0.62664828118918259</v>
      </c>
      <c r="AO40" s="157">
        <f t="shared" si="100"/>
        <v>0.67665809142176681</v>
      </c>
      <c r="AP40" s="157">
        <f t="shared" si="100"/>
        <v>0.91161704676855315</v>
      </c>
      <c r="AQ40" s="157">
        <f t="shared" si="100"/>
        <v>0.66978639445387611</v>
      </c>
      <c r="AR40" s="157">
        <f t="shared" si="100"/>
        <v>0.69632467581771174</v>
      </c>
      <c r="AS40" s="157">
        <f t="shared" si="101"/>
        <v>0.56670328216974419</v>
      </c>
      <c r="AT40" s="157">
        <f t="shared" si="102"/>
        <v>0.70671261274209851</v>
      </c>
      <c r="AU40" s="157">
        <f t="shared" si="103"/>
        <v>0.65801204114882317</v>
      </c>
      <c r="AV40" s="157">
        <f t="shared" ref="AV40" si="104">IF(AF40="","",(AF40/O40)*10)</f>
        <v>0.6811520967479967</v>
      </c>
      <c r="AW40" s="52">
        <f t="shared" si="98"/>
        <v>3.5166614213887809E-2</v>
      </c>
      <c r="AY40" s="105"/>
      <c r="AZ40" s="105"/>
    </row>
    <row r="41" spans="1:52" ht="20.100000000000001" customHeight="1" thickBot="1" x14ac:dyDescent="0.3">
      <c r="A41" s="35" t="str">
        <f>A19</f>
        <v>jan-dez</v>
      </c>
      <c r="B41" s="167">
        <f>SUM(B29:B40)</f>
        <v>1813519.3599999999</v>
      </c>
      <c r="C41" s="168">
        <f t="shared" ref="C41:O41" si="105">SUM(C29:C40)</f>
        <v>1633514.4599999997</v>
      </c>
      <c r="D41" s="168">
        <f t="shared" si="105"/>
        <v>1293051.3799999997</v>
      </c>
      <c r="E41" s="168">
        <f t="shared" si="105"/>
        <v>1596293.2899999996</v>
      </c>
      <c r="F41" s="168">
        <f t="shared" si="105"/>
        <v>2327610.58</v>
      </c>
      <c r="G41" s="168">
        <f t="shared" si="105"/>
        <v>2158071.8899999997</v>
      </c>
      <c r="H41" s="168">
        <f t="shared" si="105"/>
        <v>1802160.4399999995</v>
      </c>
      <c r="I41" s="168">
        <f t="shared" si="105"/>
        <v>2154377.0199999996</v>
      </c>
      <c r="J41" s="168">
        <f t="shared" si="105"/>
        <v>1975193.6100000003</v>
      </c>
      <c r="K41" s="168">
        <f t="shared" si="105"/>
        <v>2933388.68</v>
      </c>
      <c r="L41" s="168">
        <f t="shared" si="105"/>
        <v>2743339.09</v>
      </c>
      <c r="M41" s="168">
        <f t="shared" si="105"/>
        <v>2968922.790000001</v>
      </c>
      <c r="N41" s="168">
        <f t="shared" si="105"/>
        <v>2968861.1399999992</v>
      </c>
      <c r="O41" s="169">
        <f t="shared" si="105"/>
        <v>2965329.41</v>
      </c>
      <c r="P41" s="61">
        <f t="shared" si="73"/>
        <v>-1.1895908341469452E-3</v>
      </c>
      <c r="R41" s="109"/>
      <c r="S41" s="167">
        <f>SUM(S29:S40)</f>
        <v>88593.928999999989</v>
      </c>
      <c r="T41" s="168">
        <f t="shared" ref="T41:AF41" si="106">SUM(T29:T40)</f>
        <v>80744.22</v>
      </c>
      <c r="U41" s="168">
        <f t="shared" si="106"/>
        <v>85348.562999999995</v>
      </c>
      <c r="V41" s="168">
        <f t="shared" si="106"/>
        <v>121368.935</v>
      </c>
      <c r="W41" s="168">
        <f t="shared" si="106"/>
        <v>124143.97100000001</v>
      </c>
      <c r="X41" s="168">
        <f t="shared" si="106"/>
        <v>115571.70700000001</v>
      </c>
      <c r="Y41" s="168">
        <f t="shared" si="106"/>
        <v>109068.98599999999</v>
      </c>
      <c r="Z41" s="168">
        <f t="shared" si="106"/>
        <v>136178.72600000002</v>
      </c>
      <c r="AA41" s="168">
        <f t="shared" si="106"/>
        <v>153404.38700000002</v>
      </c>
      <c r="AB41" s="168">
        <f t="shared" si="106"/>
        <v>167744.46300000002</v>
      </c>
      <c r="AC41" s="168">
        <f t="shared" si="106"/>
        <v>164346.62299999999</v>
      </c>
      <c r="AD41" s="168">
        <f t="shared" si="106"/>
        <v>170462.87700000001</v>
      </c>
      <c r="AE41" s="168">
        <f t="shared" si="106"/>
        <v>202578.51500000001</v>
      </c>
      <c r="AF41" s="169">
        <f t="shared" si="106"/>
        <v>196685.94599999997</v>
      </c>
      <c r="AG41" s="61">
        <f t="shared" si="89"/>
        <v>-2.9087827995975025E-2</v>
      </c>
      <c r="AI41" s="172">
        <f t="shared" si="99"/>
        <v>0.48851934505954209</v>
      </c>
      <c r="AJ41" s="173">
        <f t="shared" si="99"/>
        <v>0.49429755277464771</v>
      </c>
      <c r="AK41" s="173">
        <f t="shared" si="100"/>
        <v>0.66005546508136448</v>
      </c>
      <c r="AL41" s="173">
        <f t="shared" si="100"/>
        <v>0.76031726600817851</v>
      </c>
      <c r="AM41" s="173">
        <f t="shared" si="100"/>
        <v>0.53335369785095244</v>
      </c>
      <c r="AN41" s="173">
        <f t="shared" si="100"/>
        <v>0.53553223845568942</v>
      </c>
      <c r="AO41" s="173">
        <f t="shared" si="100"/>
        <v>0.60521240828036382</v>
      </c>
      <c r="AP41" s="173">
        <f t="shared" si="100"/>
        <v>0.63210257413532966</v>
      </c>
      <c r="AQ41" s="173">
        <f t="shared" si="100"/>
        <v>0.77665493763925242</v>
      </c>
      <c r="AR41" s="173">
        <f t="shared" si="100"/>
        <v>0.5718453341818992</v>
      </c>
      <c r="AS41" s="173">
        <f t="shared" si="100"/>
        <v>0.59907513292496417</v>
      </c>
      <c r="AT41" s="173">
        <f t="shared" ref="AT41" si="107">IF(AD41="","",(AD41/M41)*10)</f>
        <v>0.57415732593032487</v>
      </c>
      <c r="AU41" s="173">
        <f t="shared" ref="AU41:AV41" si="108">IF(AE41="","",(AE41/N41)*10)</f>
        <v>0.68234419006878866</v>
      </c>
      <c r="AV41" s="173">
        <f t="shared" si="108"/>
        <v>0.66328531776845656</v>
      </c>
      <c r="AW41" s="61">
        <f t="shared" ref="AW41:AW45" si="109">IF(AV41="","",(AV41-AU41)/AU41)</f>
        <v>-2.79314641755955E-2</v>
      </c>
      <c r="AY41" s="105"/>
      <c r="AZ41" s="105"/>
    </row>
    <row r="42" spans="1:52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N42" si="110">SUM(E29:E31)</f>
        <v>269354.83</v>
      </c>
      <c r="F42" s="154">
        <f t="shared" si="110"/>
        <v>518885.16000000003</v>
      </c>
      <c r="G42" s="154">
        <f t="shared" si="110"/>
        <v>534367.81999999983</v>
      </c>
      <c r="H42" s="154">
        <f t="shared" si="110"/>
        <v>446495.15</v>
      </c>
      <c r="I42" s="154">
        <f t="shared" si="110"/>
        <v>530104.43999999994</v>
      </c>
      <c r="J42" s="154">
        <f t="shared" si="110"/>
        <v>340089.82</v>
      </c>
      <c r="K42" s="154">
        <f t="shared" si="110"/>
        <v>649570.5</v>
      </c>
      <c r="L42" s="154">
        <f t="shared" si="110"/>
        <v>640253.84</v>
      </c>
      <c r="M42" s="154">
        <f t="shared" ref="M42" si="111">SUM(M29:M31)</f>
        <v>817451.96000000066</v>
      </c>
      <c r="N42" s="154">
        <f t="shared" si="110"/>
        <v>652011.13999999966</v>
      </c>
      <c r="O42" s="119">
        <f>IF(O31="","",SUM(O29:O31))</f>
        <v>777443.08999999973</v>
      </c>
      <c r="P42" s="61">
        <f t="shared" si="73"/>
        <v>0.19237700447878872</v>
      </c>
      <c r="R42" s="108" t="s">
        <v>85</v>
      </c>
      <c r="S42" s="19">
        <f>SUM(S29:S31)</f>
        <v>17209.863000000001</v>
      </c>
      <c r="T42" s="154">
        <f>SUM(T29:T31)</f>
        <v>15796.161</v>
      </c>
      <c r="U42" s="154">
        <f>SUM(U29:U31)</f>
        <v>16995.894999999997</v>
      </c>
      <c r="V42" s="154">
        <f t="shared" ref="V42:AC42" si="112">SUM(V29:V31)</f>
        <v>22740.453000000001</v>
      </c>
      <c r="W42" s="154">
        <f t="shared" si="112"/>
        <v>26284.577999999994</v>
      </c>
      <c r="X42" s="154">
        <f t="shared" si="112"/>
        <v>26114.18</v>
      </c>
      <c r="Y42" s="154">
        <f t="shared" si="112"/>
        <v>24267.392</v>
      </c>
      <c r="Z42" s="154">
        <f t="shared" si="112"/>
        <v>28921.351000000002</v>
      </c>
      <c r="AA42" s="154">
        <f t="shared" si="112"/>
        <v>27891.383000000002</v>
      </c>
      <c r="AB42" s="154">
        <f t="shared" si="112"/>
        <v>37417.438999999998</v>
      </c>
      <c r="AC42" s="154">
        <f t="shared" si="112"/>
        <v>39515.076000000001</v>
      </c>
      <c r="AD42" s="154">
        <f t="shared" ref="AD42:AE42" si="113">SUM(AD29:AD31)</f>
        <v>41893.952999999994</v>
      </c>
      <c r="AE42" s="154">
        <f t="shared" si="113"/>
        <v>42491.516000000003</v>
      </c>
      <c r="AF42" s="119">
        <f>IF(AF31="","",SUM(AF29:AF31))</f>
        <v>50488.036</v>
      </c>
      <c r="AG42" s="61">
        <f t="shared" si="89"/>
        <v>0.18819097911215962</v>
      </c>
      <c r="AI42" s="124">
        <f t="shared" si="99"/>
        <v>0.44877401967325198</v>
      </c>
      <c r="AJ42" s="156">
        <f t="shared" si="99"/>
        <v>0.43910336873301764</v>
      </c>
      <c r="AK42" s="156">
        <f t="shared" ref="AK42:AS44" si="114">(U42/D42)*10</f>
        <v>0.50326831796508742</v>
      </c>
      <c r="AL42" s="156">
        <f t="shared" si="114"/>
        <v>0.84425636622146327</v>
      </c>
      <c r="AM42" s="156">
        <f t="shared" si="114"/>
        <v>0.50655867668290977</v>
      </c>
      <c r="AN42" s="156">
        <f t="shared" si="114"/>
        <v>0.48869297556129054</v>
      </c>
      <c r="AO42" s="156">
        <f t="shared" si="114"/>
        <v>0.54350852411274786</v>
      </c>
      <c r="AP42" s="156">
        <f t="shared" si="114"/>
        <v>0.54557835810618771</v>
      </c>
      <c r="AQ42" s="156">
        <f t="shared" si="114"/>
        <v>0.8201181382024314</v>
      </c>
      <c r="AR42" s="156">
        <f t="shared" si="114"/>
        <v>0.57603353292675696</v>
      </c>
      <c r="AS42" s="156">
        <f t="shared" si="114"/>
        <v>0.61717827416700854</v>
      </c>
      <c r="AT42" s="156">
        <f t="shared" ref="AT42:AT44" si="115">(AD42/M42)*10</f>
        <v>0.51249437336965908</v>
      </c>
      <c r="AU42" s="156">
        <f t="shared" ref="AU42:AV44" si="116">(AE42/N42)*10</f>
        <v>0.65169923323702761</v>
      </c>
      <c r="AV42" s="156">
        <f t="shared" si="116"/>
        <v>0.6494113414783842</v>
      </c>
      <c r="AW42" s="61">
        <f t="shared" si="109"/>
        <v>-3.5106559006972005E-3</v>
      </c>
      <c r="AY42" s="105"/>
      <c r="AZ42" s="105"/>
    </row>
    <row r="43" spans="1:52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N43" si="117">SUM(E32:E34)</f>
        <v>409796.7099999999</v>
      </c>
      <c r="F43" s="154">
        <f t="shared" si="117"/>
        <v>510240.19999999995</v>
      </c>
      <c r="G43" s="154">
        <f t="shared" si="117"/>
        <v>581930.29000000015</v>
      </c>
      <c r="H43" s="154">
        <f t="shared" si="117"/>
        <v>437395.03</v>
      </c>
      <c r="I43" s="154">
        <f t="shared" si="117"/>
        <v>651460.00999999989</v>
      </c>
      <c r="J43" s="154">
        <f t="shared" si="117"/>
        <v>432659.41000000003</v>
      </c>
      <c r="K43" s="154">
        <f t="shared" si="117"/>
        <v>721335.31</v>
      </c>
      <c r="L43" s="154">
        <f t="shared" si="117"/>
        <v>641165.57999999984</v>
      </c>
      <c r="M43" s="154">
        <f t="shared" ref="M43" si="118">SUM(M32:M34)</f>
        <v>786805.54999999993</v>
      </c>
      <c r="N43" s="154">
        <f t="shared" si="117"/>
        <v>732307.73</v>
      </c>
      <c r="O43" s="119">
        <f>IF(O34="","",SUM(O32:O34))</f>
        <v>861851.96000000089</v>
      </c>
      <c r="P43" s="52">
        <f t="shared" si="73"/>
        <v>0.17689862429828634</v>
      </c>
      <c r="R43" s="109" t="s">
        <v>86</v>
      </c>
      <c r="S43" s="19">
        <f>SUM(S32:S34)</f>
        <v>20649.732000000004</v>
      </c>
      <c r="T43" s="154">
        <f>SUM(T32:T34)</f>
        <v>16807.051000000003</v>
      </c>
      <c r="U43" s="154">
        <f>SUM(U32:U34)</f>
        <v>19988.995000000003</v>
      </c>
      <c r="V43" s="154">
        <f t="shared" ref="V43:AC43" si="119">SUM(V32:V34)</f>
        <v>32307.84499999999</v>
      </c>
      <c r="W43" s="154">
        <f t="shared" si="119"/>
        <v>26348.47</v>
      </c>
      <c r="X43" s="154">
        <f t="shared" si="119"/>
        <v>29735.684000000008</v>
      </c>
      <c r="Y43" s="154">
        <f t="shared" si="119"/>
        <v>25013.658999999996</v>
      </c>
      <c r="Z43" s="154">
        <f t="shared" si="119"/>
        <v>35963.210000000006</v>
      </c>
      <c r="AA43" s="154">
        <f t="shared" si="119"/>
        <v>36186.675000000003</v>
      </c>
      <c r="AB43" s="154">
        <f t="shared" si="119"/>
        <v>38844.275000000009</v>
      </c>
      <c r="AC43" s="154">
        <f t="shared" si="119"/>
        <v>36822.900999999991</v>
      </c>
      <c r="AD43" s="154">
        <f t="shared" ref="AD43:AE43" si="120">SUM(AD32:AD34)</f>
        <v>41213.95199999999</v>
      </c>
      <c r="AE43" s="154">
        <f t="shared" si="120"/>
        <v>49875.743999999999</v>
      </c>
      <c r="AF43" s="119">
        <f>IF(AF34="","",SUM(AF32:AF34))</f>
        <v>54134.132999999987</v>
      </c>
      <c r="AG43" s="52">
        <f t="shared" si="89"/>
        <v>8.5379959444815273E-2</v>
      </c>
      <c r="AI43" s="125">
        <f t="shared" si="99"/>
        <v>0.46037323310250017</v>
      </c>
      <c r="AJ43" s="157">
        <f t="shared" si="99"/>
        <v>0.46637956582738782</v>
      </c>
      <c r="AK43" s="157">
        <f t="shared" si="114"/>
        <v>0.55956706087754671</v>
      </c>
      <c r="AL43" s="157">
        <f t="shared" si="114"/>
        <v>0.78838712492347729</v>
      </c>
      <c r="AM43" s="157">
        <f t="shared" si="114"/>
        <v>0.51639345547450011</v>
      </c>
      <c r="AN43" s="157">
        <f t="shared" si="114"/>
        <v>0.51098360939417675</v>
      </c>
      <c r="AO43" s="157">
        <f t="shared" si="114"/>
        <v>0.57187798864564132</v>
      </c>
      <c r="AP43" s="157">
        <f t="shared" si="114"/>
        <v>0.55204017818376927</v>
      </c>
      <c r="AQ43" s="157">
        <f t="shared" si="114"/>
        <v>0.83637785666097031</v>
      </c>
      <c r="AR43" s="157">
        <f t="shared" si="114"/>
        <v>0.53850510936446472</v>
      </c>
      <c r="AS43" s="157">
        <f t="shared" si="114"/>
        <v>0.57431188055977678</v>
      </c>
      <c r="AT43" s="157">
        <f t="shared" si="115"/>
        <v>0.5238136919598495</v>
      </c>
      <c r="AU43" s="157">
        <f t="shared" si="116"/>
        <v>0.68107630107905592</v>
      </c>
      <c r="AV43" s="157">
        <f t="shared" ref="AV43" si="121">(AF43/O43)*10</f>
        <v>0.62811405569002754</v>
      </c>
      <c r="AW43" s="52">
        <f t="shared" ref="AW43" si="122">IF(AV43="","",(AV43-AU43)/AU43)</f>
        <v>-7.7762572717797143E-2</v>
      </c>
      <c r="AY43" s="105"/>
      <c r="AZ43" s="105"/>
    </row>
    <row r="44" spans="1:52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N44" si="123">SUM(E35:E37)</f>
        <v>430814.19999999995</v>
      </c>
      <c r="F44" s="154">
        <f t="shared" si="123"/>
        <v>682291.91</v>
      </c>
      <c r="G44" s="154">
        <f t="shared" si="123"/>
        <v>625733.66999999993</v>
      </c>
      <c r="H44" s="154">
        <f t="shared" si="123"/>
        <v>458250.33999999968</v>
      </c>
      <c r="I44" s="154">
        <f t="shared" si="123"/>
        <v>516089.50999999983</v>
      </c>
      <c r="J44" s="154">
        <f t="shared" si="123"/>
        <v>514049.36</v>
      </c>
      <c r="K44" s="154">
        <f t="shared" si="123"/>
        <v>823163.40000000037</v>
      </c>
      <c r="L44" s="154">
        <f t="shared" si="123"/>
        <v>765619.61999999988</v>
      </c>
      <c r="M44" s="154">
        <f t="shared" ref="M44" si="124">SUM(M35:M37)</f>
        <v>683593.1599999998</v>
      </c>
      <c r="N44" s="154">
        <f t="shared" si="123"/>
        <v>751874.42999999959</v>
      </c>
      <c r="O44" s="119">
        <f>IF(O37="","",SUM(O35:O37))</f>
        <v>744772.81</v>
      </c>
      <c r="P44" s="52">
        <f t="shared" si="73"/>
        <v>-9.4452207930512191E-3</v>
      </c>
      <c r="R44" s="109" t="s">
        <v>87</v>
      </c>
      <c r="S44" s="19">
        <f>SUM(S35:S37)</f>
        <v>24758.867999999999</v>
      </c>
      <c r="T44" s="154">
        <f>SUM(T35:T37)</f>
        <v>23547.119999999995</v>
      </c>
      <c r="U44" s="154">
        <f>SUM(U35:U37)</f>
        <v>22716.569999999996</v>
      </c>
      <c r="V44" s="154">
        <f t="shared" ref="V44:AC44" si="125">SUM(V35:V37)</f>
        <v>32207.47700000001</v>
      </c>
      <c r="W44" s="154">
        <f t="shared" si="125"/>
        <v>33482.723000000005</v>
      </c>
      <c r="X44" s="154">
        <f t="shared" si="125"/>
        <v>31539.239999999998</v>
      </c>
      <c r="Y44" s="154">
        <f t="shared" si="125"/>
        <v>26992.701000000008</v>
      </c>
      <c r="Z44" s="154">
        <f t="shared" si="125"/>
        <v>32400.945000000014</v>
      </c>
      <c r="AA44" s="154">
        <f t="shared" si="125"/>
        <v>41484.690999999999</v>
      </c>
      <c r="AB44" s="154">
        <f t="shared" si="125"/>
        <v>42323.071000000004</v>
      </c>
      <c r="AC44" s="154">
        <f t="shared" si="125"/>
        <v>45119.482000000004</v>
      </c>
      <c r="AD44" s="154">
        <f t="shared" ref="AD44:AE44" si="126">SUM(AD35:AD37)</f>
        <v>40657.845000000001</v>
      </c>
      <c r="AE44" s="154">
        <f t="shared" si="126"/>
        <v>52315.772999999994</v>
      </c>
      <c r="AF44" s="119">
        <f>IF(AF37="","",SUM(AF35:AF37))</f>
        <v>50051.673000000024</v>
      </c>
      <c r="AG44" s="52">
        <f t="shared" si="89"/>
        <v>-4.3277579020001671E-2</v>
      </c>
      <c r="AI44" s="125">
        <f t="shared" si="99"/>
        <v>0.48514141421504259</v>
      </c>
      <c r="AJ44" s="157">
        <f t="shared" si="99"/>
        <v>0.48250690351015585</v>
      </c>
      <c r="AK44" s="157">
        <f t="shared" si="114"/>
        <v>0.71563660131674345</v>
      </c>
      <c r="AL44" s="157">
        <f t="shared" si="114"/>
        <v>0.74759552958096576</v>
      </c>
      <c r="AM44" s="157">
        <f t="shared" si="114"/>
        <v>0.49073897124179594</v>
      </c>
      <c r="AN44" s="157">
        <f t="shared" si="114"/>
        <v>0.50403616605767754</v>
      </c>
      <c r="AO44" s="157">
        <f t="shared" si="114"/>
        <v>0.58903831909868365</v>
      </c>
      <c r="AP44" s="157">
        <f t="shared" si="114"/>
        <v>0.62781638402222173</v>
      </c>
      <c r="AQ44" s="157">
        <f t="shared" si="114"/>
        <v>0.80701765682579585</v>
      </c>
      <c r="AR44" s="157">
        <f t="shared" si="114"/>
        <v>0.5141515159687613</v>
      </c>
      <c r="AS44" s="157">
        <f t="shared" si="114"/>
        <v>0.58931982437963137</v>
      </c>
      <c r="AT44" s="157">
        <f t="shared" si="115"/>
        <v>0.59476670304893065</v>
      </c>
      <c r="AU44" s="157">
        <f t="shared" si="116"/>
        <v>0.69580465716861817</v>
      </c>
      <c r="AV44" s="157">
        <f t="shared" ref="AV44" si="127">(AF44/O44)*10</f>
        <v>0.67203947738102876</v>
      </c>
      <c r="AW44" s="52">
        <f t="shared" ref="AW44" si="128">IF(AV44="","",(AV44-AU44)/AU44)</f>
        <v>-3.4154959359276406E-2</v>
      </c>
      <c r="AY44" s="105"/>
      <c r="AZ44" s="105"/>
    </row>
    <row r="45" spans="1:52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O45" si="129">IF(E40="","",SUM(E38:E40))</f>
        <v>486327.5499999997</v>
      </c>
      <c r="F45" s="155">
        <f t="shared" si="129"/>
        <v>616193.31000000029</v>
      </c>
      <c r="G45" s="155">
        <f t="shared" si="129"/>
        <v>416040.10999999987</v>
      </c>
      <c r="H45" s="155">
        <f t="shared" si="129"/>
        <v>460019.91999999993</v>
      </c>
      <c r="I45" s="155">
        <f t="shared" si="129"/>
        <v>456723.05999999982</v>
      </c>
      <c r="J45" s="155">
        <f t="shared" si="129"/>
        <v>688395.02</v>
      </c>
      <c r="K45" s="155">
        <f t="shared" si="129"/>
        <v>739319.47000000044</v>
      </c>
      <c r="L45" s="155">
        <f t="shared" si="129"/>
        <v>696300.05</v>
      </c>
      <c r="M45" s="155">
        <f t="shared" ref="M45" si="130">IF(M40="","",SUM(M38:M40))</f>
        <v>681072.12000000011</v>
      </c>
      <c r="N45" s="155">
        <f t="shared" si="129"/>
        <v>832667.84000000032</v>
      </c>
      <c r="O45" s="123">
        <f t="shared" si="129"/>
        <v>581261.54999999993</v>
      </c>
      <c r="P45" s="55">
        <f t="shared" si="73"/>
        <v>-0.30192866581709255</v>
      </c>
      <c r="R45" s="110" t="s">
        <v>88</v>
      </c>
      <c r="S45" s="21">
        <f>SUM(S38:S40)</f>
        <v>25975.465999999993</v>
      </c>
      <c r="T45" s="155">
        <f>SUM(T38:T40)</f>
        <v>24593.887999999999</v>
      </c>
      <c r="U45" s="155">
        <f>IF(U40="","",SUM(U38:U40))</f>
        <v>25647.103000000003</v>
      </c>
      <c r="V45" s="155">
        <f t="shared" ref="V45:AF45" si="131">IF(V40="","",SUM(V38:V40))</f>
        <v>34113.160000000003</v>
      </c>
      <c r="W45" s="155">
        <f t="shared" si="131"/>
        <v>38028.200000000004</v>
      </c>
      <c r="X45" s="155">
        <f t="shared" si="131"/>
        <v>28182.603000000003</v>
      </c>
      <c r="Y45" s="155">
        <f t="shared" si="131"/>
        <v>32795.233999999997</v>
      </c>
      <c r="Z45" s="155">
        <f t="shared" si="131"/>
        <v>38893.22</v>
      </c>
      <c r="AA45" s="155">
        <f t="shared" si="131"/>
        <v>47841.637999999999</v>
      </c>
      <c r="AB45" s="155">
        <f t="shared" si="131"/>
        <v>49159.678</v>
      </c>
      <c r="AC45" s="155">
        <f t="shared" si="131"/>
        <v>42889.164000000004</v>
      </c>
      <c r="AD45" s="155">
        <f t="shared" ref="AD45:AE45" si="132">IF(AD40="","",SUM(AD38:AD40))</f>
        <v>46697.127000000022</v>
      </c>
      <c r="AE45" s="155">
        <f t="shared" si="132"/>
        <v>57895.481999999989</v>
      </c>
      <c r="AF45" s="123">
        <f t="shared" si="131"/>
        <v>42012.103999999999</v>
      </c>
      <c r="AG45" s="55">
        <f t="shared" si="89"/>
        <v>-0.2743457252847466</v>
      </c>
      <c r="AI45" s="126">
        <f t="shared" si="99"/>
        <v>0.5513245039086454</v>
      </c>
      <c r="AJ45" s="158">
        <f t="shared" si="99"/>
        <v>0.5781509475921669</v>
      </c>
      <c r="AK45" s="158">
        <f t="shared" ref="AK45:AS45" si="133">IF(U40="","",(U45/D45)*10)</f>
        <v>0.91372665805968378</v>
      </c>
      <c r="AL45" s="158">
        <f t="shared" si="133"/>
        <v>0.70144411929778661</v>
      </c>
      <c r="AM45" s="158">
        <f t="shared" si="133"/>
        <v>0.61714723907015456</v>
      </c>
      <c r="AN45" s="158">
        <f t="shared" si="133"/>
        <v>0.67740110442716717</v>
      </c>
      <c r="AO45" s="158">
        <f t="shared" si="133"/>
        <v>0.7129089975060211</v>
      </c>
      <c r="AP45" s="158">
        <f t="shared" si="133"/>
        <v>0.85157119064669118</v>
      </c>
      <c r="AQ45" s="158">
        <f t="shared" si="133"/>
        <v>0.69497362139545982</v>
      </c>
      <c r="AR45" s="158">
        <f t="shared" si="133"/>
        <v>0.66493146731277042</v>
      </c>
      <c r="AS45" s="158">
        <f t="shared" si="133"/>
        <v>0.61595807726855689</v>
      </c>
      <c r="AT45" s="158">
        <f t="shared" ref="AT45" si="134">IF(AD40="","",(AD45/M45)*10)</f>
        <v>0.68564144132048765</v>
      </c>
      <c r="AU45" s="158">
        <f t="shared" ref="AU45:AV45" si="135">IF(AE40="","",(AE45/N45)*10)</f>
        <v>0.69530104585280927</v>
      </c>
      <c r="AV45" s="158">
        <f t="shared" si="135"/>
        <v>0.72277452379225848</v>
      </c>
      <c r="AW45" s="55">
        <f t="shared" si="109"/>
        <v>3.9513068624472007E-2</v>
      </c>
      <c r="AY45" s="105"/>
      <c r="AZ45" s="105"/>
    </row>
    <row r="46" spans="1:52" x14ac:dyDescent="0.25"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Y46" s="105"/>
      <c r="AZ46" s="105"/>
    </row>
    <row r="47" spans="1:52" ht="15.75" thickBot="1" x14ac:dyDescent="0.3">
      <c r="P47" s="205" t="s">
        <v>1</v>
      </c>
      <c r="AG47" s="289">
        <v>1000</v>
      </c>
      <c r="AW47" s="289" t="s">
        <v>47</v>
      </c>
      <c r="AY47" s="105"/>
      <c r="AZ47" s="105"/>
    </row>
    <row r="48" spans="1:52" ht="20.100000000000001" customHeight="1" x14ac:dyDescent="0.25">
      <c r="A48" s="327" t="s">
        <v>15</v>
      </c>
      <c r="B48" s="329" t="s">
        <v>71</v>
      </c>
      <c r="C48" s="323"/>
      <c r="D48" s="323"/>
      <c r="E48" s="323"/>
      <c r="F48" s="323"/>
      <c r="G48" s="323"/>
      <c r="H48" s="323"/>
      <c r="I48" s="323"/>
      <c r="J48" s="323"/>
      <c r="K48" s="323"/>
      <c r="L48" s="323"/>
      <c r="M48" s="323"/>
      <c r="N48" s="323"/>
      <c r="O48" s="324"/>
      <c r="P48" s="325" t="str">
        <f>P26</f>
        <v>D       2023/2022</v>
      </c>
      <c r="R48" s="330" t="s">
        <v>3</v>
      </c>
      <c r="S48" s="322" t="s">
        <v>71</v>
      </c>
      <c r="T48" s="323"/>
      <c r="U48" s="323"/>
      <c r="V48" s="323"/>
      <c r="W48" s="323"/>
      <c r="X48" s="323"/>
      <c r="Y48" s="323"/>
      <c r="Z48" s="323"/>
      <c r="AA48" s="323"/>
      <c r="AB48" s="323"/>
      <c r="AC48" s="323"/>
      <c r="AD48" s="323"/>
      <c r="AE48" s="323"/>
      <c r="AF48" s="324"/>
      <c r="AG48" s="325" t="str">
        <f>P48</f>
        <v>D       2023/2022</v>
      </c>
      <c r="AI48" s="322" t="s">
        <v>71</v>
      </c>
      <c r="AJ48" s="323"/>
      <c r="AK48" s="323"/>
      <c r="AL48" s="323"/>
      <c r="AM48" s="323"/>
      <c r="AN48" s="323"/>
      <c r="AO48" s="323"/>
      <c r="AP48" s="323"/>
      <c r="AQ48" s="323"/>
      <c r="AR48" s="323"/>
      <c r="AS48" s="323"/>
      <c r="AT48" s="323"/>
      <c r="AU48" s="323"/>
      <c r="AV48" s="324"/>
      <c r="AW48" s="325" t="str">
        <f>AG48</f>
        <v>D       2023/2022</v>
      </c>
      <c r="AY48" s="105"/>
      <c r="AZ48" s="105"/>
    </row>
    <row r="49" spans="1:52" ht="20.100000000000001" customHeight="1" thickBot="1" x14ac:dyDescent="0.3">
      <c r="A49" s="328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3">
        <v>2023</v>
      </c>
      <c r="P49" s="326"/>
      <c r="R49" s="331"/>
      <c r="S49" s="25">
        <v>2010</v>
      </c>
      <c r="T49" s="135">
        <v>2011</v>
      </c>
      <c r="U49" s="135">
        <v>2012</v>
      </c>
      <c r="V49" s="135">
        <v>2013</v>
      </c>
      <c r="W49" s="135">
        <v>2014</v>
      </c>
      <c r="X49" s="135">
        <v>2015</v>
      </c>
      <c r="Y49" s="135">
        <v>2016</v>
      </c>
      <c r="Z49" s="135">
        <v>2017</v>
      </c>
      <c r="AA49" s="135">
        <v>2018</v>
      </c>
      <c r="AB49" s="135">
        <v>2019</v>
      </c>
      <c r="AC49" s="135">
        <v>2020</v>
      </c>
      <c r="AD49" s="135">
        <v>2021</v>
      </c>
      <c r="AE49" s="135">
        <v>2022</v>
      </c>
      <c r="AF49" s="133">
        <v>2023</v>
      </c>
      <c r="AG49" s="326"/>
      <c r="AI49" s="25">
        <v>2010</v>
      </c>
      <c r="AJ49" s="135">
        <v>2011</v>
      </c>
      <c r="AK49" s="135">
        <v>2012</v>
      </c>
      <c r="AL49" s="135">
        <v>2013</v>
      </c>
      <c r="AM49" s="135">
        <v>2014</v>
      </c>
      <c r="AN49" s="135">
        <v>2015</v>
      </c>
      <c r="AO49" s="135">
        <v>2016</v>
      </c>
      <c r="AP49" s="135">
        <v>2017</v>
      </c>
      <c r="AQ49" s="265">
        <v>2018</v>
      </c>
      <c r="AR49" s="135">
        <v>2019</v>
      </c>
      <c r="AS49" s="135">
        <v>2020</v>
      </c>
      <c r="AT49" s="176">
        <v>2021</v>
      </c>
      <c r="AU49" s="135">
        <v>2022</v>
      </c>
      <c r="AV49" s="266">
        <v>2023</v>
      </c>
      <c r="AW49" s="326"/>
      <c r="AY49" s="105"/>
      <c r="AZ49" s="105"/>
    </row>
    <row r="50" spans="1:52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4"/>
      <c r="R50" s="291"/>
      <c r="S50" s="293">
        <v>2010</v>
      </c>
      <c r="T50" s="293">
        <v>2011</v>
      </c>
      <c r="U50" s="293">
        <v>2012</v>
      </c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4"/>
      <c r="AI50" s="290"/>
      <c r="AJ50" s="290"/>
      <c r="AK50" s="290"/>
      <c r="AL50" s="290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2"/>
      <c r="AY50" s="105"/>
      <c r="AZ50" s="105"/>
    </row>
    <row r="51" spans="1:52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12">
        <v>206.79</v>
      </c>
      <c r="P51" s="61">
        <f>IF(O51="","",(O51-N51)/N51)</f>
        <v>0.28857178464606092</v>
      </c>
      <c r="R51" s="109" t="s">
        <v>73</v>
      </c>
      <c r="S51" s="39">
        <v>29.815000000000005</v>
      </c>
      <c r="T51" s="153">
        <v>149.20400000000001</v>
      </c>
      <c r="U51" s="153">
        <v>122.17799999999998</v>
      </c>
      <c r="V51" s="153">
        <v>109.56100000000001</v>
      </c>
      <c r="W51" s="153">
        <v>97.120999999999995</v>
      </c>
      <c r="X51" s="153">
        <v>99.907999999999987</v>
      </c>
      <c r="Y51" s="153">
        <v>68.53</v>
      </c>
      <c r="Z51" s="153">
        <v>118.282</v>
      </c>
      <c r="AA51" s="153">
        <v>104.797</v>
      </c>
      <c r="AB51" s="153">
        <v>234.49399999999994</v>
      </c>
      <c r="AC51" s="153">
        <v>210.21299999999997</v>
      </c>
      <c r="AD51" s="153">
        <v>40.800000000000004</v>
      </c>
      <c r="AE51" s="153">
        <v>115.21899999999997</v>
      </c>
      <c r="AF51" s="112">
        <v>180.49199999999996</v>
      </c>
      <c r="AG51" s="61">
        <f>IF(AF51="","",(AF51-AE51)/AE51)</f>
        <v>0.56651246756177376</v>
      </c>
      <c r="AI51" s="124">
        <f t="shared" ref="AI51:AI60" si="136">(S51/B51)*10</f>
        <v>3.1291981528127626</v>
      </c>
      <c r="AJ51" s="156">
        <f t="shared" ref="AJ51:AJ60" si="137">(T51/C51)*10</f>
        <v>2.9131733604076775</v>
      </c>
      <c r="AK51" s="156">
        <f t="shared" ref="AK51:AK60" si="138">(U51/D51)*10</f>
        <v>3.7092200734691394</v>
      </c>
      <c r="AL51" s="156">
        <f t="shared" ref="AL51:AL60" si="139">(V51/E51)*10</f>
        <v>0.99862366924310941</v>
      </c>
      <c r="AM51" s="156">
        <f t="shared" ref="AM51:AM60" si="140">(W51/F51)*10</f>
        <v>2.6979554419689982</v>
      </c>
      <c r="AN51" s="156">
        <f t="shared" ref="AN51:AN60" si="141">(X51/G51)*10</f>
        <v>5.3501124558209252</v>
      </c>
      <c r="AO51" s="156">
        <f t="shared" ref="AO51:AO60" si="142">(Y51/H51)*10</f>
        <v>6.6463000678886637</v>
      </c>
      <c r="AP51" s="156">
        <f t="shared" ref="AP51:AP60" si="143">(Z51/I51)*10</f>
        <v>6.0035529387879389</v>
      </c>
      <c r="AQ51" s="156">
        <f t="shared" ref="AQ51:AQ60" si="144">(AA51/J51)*10</f>
        <v>6.99346012679346</v>
      </c>
      <c r="AR51" s="156">
        <f t="shared" ref="AR51:AR60" si="145">(AB51/K51)*10</f>
        <v>33.427512473271541</v>
      </c>
      <c r="AS51" s="156">
        <f t="shared" ref="AS51:AS60" si="146">(AC51/L51)*10</f>
        <v>6.2628631014449567</v>
      </c>
      <c r="AT51" s="156">
        <f t="shared" ref="AT51:AT60" si="147">(AD51/M51)*10</f>
        <v>8.8695652173913047</v>
      </c>
      <c r="AU51" s="156">
        <f t="shared" ref="AU51:AU60" si="148">(AE51/N51)*10</f>
        <v>7.1796485543369828</v>
      </c>
      <c r="AV51" s="300">
        <f t="shared" ref="AV51:AV56" si="149">(AF51/O51)*10</f>
        <v>8.7282750616567526</v>
      </c>
      <c r="AW51" s="61">
        <f t="shared" ref="AW51:AW52" si="150">IF(AV51="","",(AV51-AU51)/AU51)</f>
        <v>0.21569670097351729</v>
      </c>
      <c r="AY51" s="105"/>
      <c r="AZ51" s="105"/>
    </row>
    <row r="52" spans="1:52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19">
        <v>568.10999999999979</v>
      </c>
      <c r="P52" s="52">
        <f t="shared" ref="P52:P67" si="151">IF(O52="","",(O52-N52)/N52)</f>
        <v>0.58446520708408933</v>
      </c>
      <c r="R52" s="109" t="s">
        <v>74</v>
      </c>
      <c r="S52" s="19">
        <v>106.98100000000001</v>
      </c>
      <c r="T52" s="154">
        <v>32.087000000000003</v>
      </c>
      <c r="U52" s="154">
        <v>68.099000000000004</v>
      </c>
      <c r="V52" s="154">
        <v>95.572999999999993</v>
      </c>
      <c r="W52" s="154">
        <v>79.214999999999989</v>
      </c>
      <c r="X52" s="154">
        <v>14.875999999999999</v>
      </c>
      <c r="Y52" s="154">
        <v>102.047</v>
      </c>
      <c r="Z52" s="154">
        <v>223.39400000000003</v>
      </c>
      <c r="AA52" s="154">
        <v>153.98099999999999</v>
      </c>
      <c r="AB52" s="154">
        <v>117.78500000000003</v>
      </c>
      <c r="AC52" s="154">
        <v>729.51499999999999</v>
      </c>
      <c r="AD52" s="154">
        <v>150.46800000000002</v>
      </c>
      <c r="AE52" s="154">
        <v>405.61700000000002</v>
      </c>
      <c r="AF52" s="119">
        <v>458.54099999999983</v>
      </c>
      <c r="AG52" s="52">
        <f t="shared" ref="AG52:AG65" si="152">IF(AF52="","",(AF52-AE52)/AE52)</f>
        <v>0.13047776597134689</v>
      </c>
      <c r="AI52" s="125">
        <f t="shared" si="136"/>
        <v>3.3315997633209804</v>
      </c>
      <c r="AJ52" s="157">
        <f t="shared" si="137"/>
        <v>3.1895626242544735</v>
      </c>
      <c r="AK52" s="157">
        <f t="shared" si="138"/>
        <v>6.7820934169903389</v>
      </c>
      <c r="AL52" s="157">
        <f t="shared" si="139"/>
        <v>2.4992939330543926</v>
      </c>
      <c r="AM52" s="157">
        <f t="shared" si="140"/>
        <v>7.2508009153318067</v>
      </c>
      <c r="AN52" s="157">
        <f t="shared" si="141"/>
        <v>2.9823576583801121</v>
      </c>
      <c r="AO52" s="157">
        <f t="shared" si="142"/>
        <v>9.3569594718503577</v>
      </c>
      <c r="AP52" s="157">
        <f t="shared" si="143"/>
        <v>4.8649578605805885</v>
      </c>
      <c r="AQ52" s="157">
        <f t="shared" si="144"/>
        <v>7.3313812312526778</v>
      </c>
      <c r="AR52" s="157">
        <f t="shared" si="145"/>
        <v>5.4228821362799273</v>
      </c>
      <c r="AS52" s="157">
        <f t="shared" si="146"/>
        <v>37.576748738024108</v>
      </c>
      <c r="AT52" s="157">
        <f t="shared" si="147"/>
        <v>16.45358119190815</v>
      </c>
      <c r="AU52" s="157">
        <f t="shared" si="148"/>
        <v>11.312703946450993</v>
      </c>
      <c r="AV52" s="299">
        <f t="shared" si="149"/>
        <v>8.0713418176057452</v>
      </c>
      <c r="AW52" s="52">
        <f t="shared" si="150"/>
        <v>-0.28652408338345353</v>
      </c>
      <c r="AY52" s="105"/>
      <c r="AZ52" s="105"/>
    </row>
    <row r="53" spans="1:52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19">
        <v>116.07999999999998</v>
      </c>
      <c r="P53" s="52">
        <f t="shared" si="151"/>
        <v>0.16335939065945096</v>
      </c>
      <c r="R53" s="109" t="s">
        <v>75</v>
      </c>
      <c r="S53" s="19">
        <v>39.945</v>
      </c>
      <c r="T53" s="154">
        <v>210.15600000000001</v>
      </c>
      <c r="U53" s="154">
        <v>21.706999999999997</v>
      </c>
      <c r="V53" s="154">
        <v>27.781999999999996</v>
      </c>
      <c r="W53" s="154">
        <v>90.24</v>
      </c>
      <c r="X53" s="154">
        <v>14.796000000000001</v>
      </c>
      <c r="Y53" s="154">
        <v>59.37299999999999</v>
      </c>
      <c r="Z53" s="154">
        <v>51.395000000000003</v>
      </c>
      <c r="AA53" s="154">
        <v>48.673000000000002</v>
      </c>
      <c r="AB53" s="154">
        <v>73.152999999999977</v>
      </c>
      <c r="AC53" s="154">
        <v>92.289999999999978</v>
      </c>
      <c r="AD53" s="154">
        <v>189.25800000000004</v>
      </c>
      <c r="AE53" s="154">
        <v>111.53900000000003</v>
      </c>
      <c r="AF53" s="119">
        <v>257.39599999999996</v>
      </c>
      <c r="AG53" s="52">
        <f t="shared" si="152"/>
        <v>1.3076771353517593</v>
      </c>
      <c r="AI53" s="125">
        <f t="shared" si="136"/>
        <v>4.2296696315120714</v>
      </c>
      <c r="AJ53" s="157">
        <f t="shared" si="137"/>
        <v>5.1006261831949908</v>
      </c>
      <c r="AK53" s="157">
        <f t="shared" si="138"/>
        <v>10.416026871401151</v>
      </c>
      <c r="AL53" s="157">
        <f t="shared" si="139"/>
        <v>2.8028652138821637</v>
      </c>
      <c r="AM53" s="157">
        <f t="shared" si="140"/>
        <v>5.8612626656274349</v>
      </c>
      <c r="AN53" s="157">
        <f t="shared" si="141"/>
        <v>7.3980000000000024</v>
      </c>
      <c r="AO53" s="157">
        <f t="shared" si="142"/>
        <v>9.0040946314831647</v>
      </c>
      <c r="AP53" s="157">
        <f t="shared" si="143"/>
        <v>19.889705882352938</v>
      </c>
      <c r="AQ53" s="157">
        <f t="shared" si="144"/>
        <v>138.27556818181819</v>
      </c>
      <c r="AR53" s="157">
        <f t="shared" si="145"/>
        <v>19.512670045345423</v>
      </c>
      <c r="AS53" s="157">
        <f t="shared" si="146"/>
        <v>6.7463450292397624</v>
      </c>
      <c r="AT53" s="157">
        <f t="shared" si="147"/>
        <v>6.6250568838169945</v>
      </c>
      <c r="AU53" s="157">
        <f t="shared" si="148"/>
        <v>11.178492683904595</v>
      </c>
      <c r="AV53" s="299">
        <f t="shared" si="149"/>
        <v>22.174017918676775</v>
      </c>
      <c r="AW53" s="52">
        <f t="shared" ref="AW53" si="153">IF(AV53="","",(AV53-AU53)/AU53)</f>
        <v>0.98363218957097298</v>
      </c>
      <c r="AY53" s="105"/>
      <c r="AZ53" s="105"/>
    </row>
    <row r="54" spans="1:52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19">
        <v>255.97000000000008</v>
      </c>
      <c r="P54" s="52">
        <f t="shared" si="151"/>
        <v>2.1546709391175756</v>
      </c>
      <c r="R54" s="109" t="s">
        <v>76</v>
      </c>
      <c r="S54" s="19">
        <v>85.614000000000019</v>
      </c>
      <c r="T54" s="154">
        <v>92.996999999999986</v>
      </c>
      <c r="U54" s="154">
        <v>30.552</v>
      </c>
      <c r="V54" s="154">
        <v>154.78400000000005</v>
      </c>
      <c r="W54" s="154">
        <v>82.786999999999978</v>
      </c>
      <c r="X54" s="154">
        <v>74.756</v>
      </c>
      <c r="Y54" s="154">
        <v>80.057000000000002</v>
      </c>
      <c r="Z54" s="154">
        <v>55.018000000000008</v>
      </c>
      <c r="AA54" s="154">
        <v>24.623000000000001</v>
      </c>
      <c r="AB54" s="154">
        <v>122.39999999999998</v>
      </c>
      <c r="AC54" s="154">
        <v>30.440999999999995</v>
      </c>
      <c r="AD54" s="154">
        <v>199.78800000000004</v>
      </c>
      <c r="AE54" s="154">
        <v>163.68800000000005</v>
      </c>
      <c r="AF54" s="119">
        <v>230.74799999999999</v>
      </c>
      <c r="AG54" s="52">
        <f t="shared" si="152"/>
        <v>0.40968183373246619</v>
      </c>
      <c r="AI54" s="125">
        <f t="shared" si="136"/>
        <v>1.9038025350233492</v>
      </c>
      <c r="AJ54" s="157">
        <f t="shared" si="137"/>
        <v>4.6260259662736889</v>
      </c>
      <c r="AK54" s="157">
        <f t="shared" si="138"/>
        <v>9.4911463187325236</v>
      </c>
      <c r="AL54" s="157">
        <f t="shared" si="139"/>
        <v>3.5672735653376373</v>
      </c>
      <c r="AM54" s="157">
        <f t="shared" si="140"/>
        <v>7.1325062462307205</v>
      </c>
      <c r="AN54" s="157">
        <f t="shared" si="141"/>
        <v>7.2904232494636236</v>
      </c>
      <c r="AO54" s="157">
        <f t="shared" si="142"/>
        <v>7.5840280409245917</v>
      </c>
      <c r="AP54" s="157">
        <f t="shared" si="143"/>
        <v>53.003853564547221</v>
      </c>
      <c r="AQ54" s="157">
        <f t="shared" si="144"/>
        <v>12.177546983184966</v>
      </c>
      <c r="AR54" s="157">
        <f t="shared" si="145"/>
        <v>4.5491711885824735</v>
      </c>
      <c r="AS54" s="157">
        <f t="shared" si="146"/>
        <v>26.355844155844153</v>
      </c>
      <c r="AT54" s="157">
        <f t="shared" si="147"/>
        <v>8.7281782437745736</v>
      </c>
      <c r="AU54" s="157">
        <f t="shared" si="148"/>
        <v>20.173527236874541</v>
      </c>
      <c r="AV54" s="299">
        <f t="shared" si="149"/>
        <v>9.0146501543149569</v>
      </c>
      <c r="AW54" s="52">
        <f t="shared" ref="AW54" si="154">IF(AV54="","",(AV54-AU54)/AU54)</f>
        <v>-0.55314457167225728</v>
      </c>
      <c r="AY54" s="105"/>
      <c r="AZ54" s="105"/>
    </row>
    <row r="55" spans="1:52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19">
        <v>113.96999999999998</v>
      </c>
      <c r="P55" s="52">
        <f t="shared" si="151"/>
        <v>-0.7770190953200814</v>
      </c>
      <c r="R55" s="109" t="s">
        <v>77</v>
      </c>
      <c r="S55" s="19">
        <v>36.316000000000003</v>
      </c>
      <c r="T55" s="154">
        <v>16.928000000000001</v>
      </c>
      <c r="U55" s="154">
        <v>146.25000000000003</v>
      </c>
      <c r="V55" s="154">
        <v>10.174000000000001</v>
      </c>
      <c r="W55" s="154">
        <v>189.64499999999995</v>
      </c>
      <c r="X55" s="154">
        <v>141.92499999999998</v>
      </c>
      <c r="Y55" s="154">
        <v>147.154</v>
      </c>
      <c r="Z55" s="154">
        <v>82.36399999999999</v>
      </c>
      <c r="AA55" s="154">
        <v>196.86600000000001</v>
      </c>
      <c r="AB55" s="154">
        <v>168.61099999999996</v>
      </c>
      <c r="AC55" s="154">
        <v>50.588999999999999</v>
      </c>
      <c r="AD55" s="154">
        <v>769.01500000000044</v>
      </c>
      <c r="AE55" s="154">
        <v>338.37599999999992</v>
      </c>
      <c r="AF55" s="119">
        <v>278.41000000000003</v>
      </c>
      <c r="AG55" s="52">
        <f t="shared" si="152"/>
        <v>-0.17721706031160575</v>
      </c>
      <c r="AI55" s="125">
        <f t="shared" si="136"/>
        <v>3.1543472596195605</v>
      </c>
      <c r="AJ55" s="157">
        <f t="shared" si="137"/>
        <v>1.9260439185345319</v>
      </c>
      <c r="AK55" s="157">
        <f t="shared" si="138"/>
        <v>3.7971232734448042</v>
      </c>
      <c r="AL55" s="157">
        <f t="shared" si="139"/>
        <v>23.995283018867926</v>
      </c>
      <c r="AM55" s="157">
        <f t="shared" si="140"/>
        <v>1.7330256785159459</v>
      </c>
      <c r="AN55" s="157">
        <f t="shared" si="141"/>
        <v>3.9895710350255804</v>
      </c>
      <c r="AO55" s="157">
        <f t="shared" si="142"/>
        <v>5.7120565173511375</v>
      </c>
      <c r="AP55" s="157">
        <f t="shared" si="143"/>
        <v>34.870448772226915</v>
      </c>
      <c r="AQ55" s="157">
        <f t="shared" si="144"/>
        <v>6.7623660346248968</v>
      </c>
      <c r="AR55" s="157">
        <f t="shared" si="145"/>
        <v>4.0124458616914946</v>
      </c>
      <c r="AS55" s="157">
        <f t="shared" si="146"/>
        <v>4.7523720056364498</v>
      </c>
      <c r="AT55" s="157">
        <f t="shared" si="147"/>
        <v>27.779323050247466</v>
      </c>
      <c r="AU55" s="157">
        <f t="shared" si="148"/>
        <v>6.6202848646110501</v>
      </c>
      <c r="AV55" s="299">
        <f t="shared" si="149"/>
        <v>24.42835833991402</v>
      </c>
      <c r="AW55" s="52">
        <f t="shared" ref="AW55:AW56" si="155">IF(AV55="","",(AV55-AU55)/AU55)</f>
        <v>2.6899255605293679</v>
      </c>
      <c r="AY55" s="105"/>
      <c r="AZ55" s="105"/>
    </row>
    <row r="56" spans="1:52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19">
        <v>80.470000000000041</v>
      </c>
      <c r="P56" s="52">
        <f t="shared" si="151"/>
        <v>-0.37348178137651789</v>
      </c>
      <c r="R56" s="109" t="s">
        <v>78</v>
      </c>
      <c r="S56" s="19">
        <v>50.512</v>
      </c>
      <c r="T56" s="154">
        <v>76.984999999999985</v>
      </c>
      <c r="U56" s="154">
        <v>140.74100000000001</v>
      </c>
      <c r="V56" s="154">
        <v>108.19399999999999</v>
      </c>
      <c r="W56" s="154">
        <v>2.327</v>
      </c>
      <c r="X56" s="154">
        <v>108.241</v>
      </c>
      <c r="Y56" s="154">
        <v>89.242999999999995</v>
      </c>
      <c r="Z56" s="154">
        <v>81.237000000000023</v>
      </c>
      <c r="AA56" s="154">
        <v>251.595</v>
      </c>
      <c r="AB56" s="154">
        <v>116.065</v>
      </c>
      <c r="AC56" s="154">
        <v>70.181000000000012</v>
      </c>
      <c r="AD56" s="154">
        <v>156.5320000000001</v>
      </c>
      <c r="AE56" s="154">
        <v>262.81200000000013</v>
      </c>
      <c r="AF56" s="119">
        <v>151.76199999999997</v>
      </c>
      <c r="AG56" s="52">
        <f t="shared" si="152"/>
        <v>-0.42254539366543425</v>
      </c>
      <c r="AI56" s="125">
        <f t="shared" si="136"/>
        <v>5.7602919375071266</v>
      </c>
      <c r="AJ56" s="157">
        <f t="shared" si="137"/>
        <v>3.9711647580728346</v>
      </c>
      <c r="AK56" s="157">
        <f t="shared" si="138"/>
        <v>1.8513680610365695</v>
      </c>
      <c r="AL56" s="157">
        <f t="shared" si="139"/>
        <v>5.3728956646968253</v>
      </c>
      <c r="AM56" s="157">
        <f t="shared" si="140"/>
        <v>28.036144578313255</v>
      </c>
      <c r="AN56" s="157">
        <f t="shared" si="141"/>
        <v>3.4592841163310957</v>
      </c>
      <c r="AO56" s="157">
        <f t="shared" si="142"/>
        <v>1.1073569008946409</v>
      </c>
      <c r="AP56" s="157">
        <f t="shared" si="143"/>
        <v>8.3081407240744571</v>
      </c>
      <c r="AQ56" s="157">
        <f t="shared" si="144"/>
        <v>6.629818967561727</v>
      </c>
      <c r="AR56" s="157">
        <f t="shared" si="145"/>
        <v>5.6594987322020671</v>
      </c>
      <c r="AS56" s="157">
        <f t="shared" si="146"/>
        <v>9.3004240657301924</v>
      </c>
      <c r="AT56" s="157">
        <f t="shared" si="147"/>
        <v>19.322552771262814</v>
      </c>
      <c r="AU56" s="157">
        <f t="shared" si="148"/>
        <v>20.461849890999698</v>
      </c>
      <c r="AV56" s="157">
        <f t="shared" si="149"/>
        <v>18.859450726978984</v>
      </c>
      <c r="AW56" s="52">
        <f t="shared" si="155"/>
        <v>-7.8311549178431861E-2</v>
      </c>
      <c r="AY56" s="105"/>
      <c r="AZ56" s="105"/>
    </row>
    <row r="57" spans="1:52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19">
        <v>108.70999999999998</v>
      </c>
      <c r="P57" s="52">
        <f t="shared" si="151"/>
        <v>-0.64831289832098615</v>
      </c>
      <c r="R57" s="109" t="s">
        <v>79</v>
      </c>
      <c r="S57" s="19">
        <v>101.88200000000002</v>
      </c>
      <c r="T57" s="154">
        <v>208.25</v>
      </c>
      <c r="U57" s="154">
        <v>120.58900000000001</v>
      </c>
      <c r="V57" s="154">
        <v>63.236000000000004</v>
      </c>
      <c r="W57" s="154">
        <v>133.27200000000002</v>
      </c>
      <c r="X57" s="154">
        <v>88.903999999999996</v>
      </c>
      <c r="Y57" s="154">
        <v>66.512999999999991</v>
      </c>
      <c r="Z57" s="154">
        <v>161.839</v>
      </c>
      <c r="AA57" s="154">
        <v>69.402000000000001</v>
      </c>
      <c r="AB57" s="154">
        <v>109.84300000000002</v>
      </c>
      <c r="AC57" s="154">
        <v>111.27</v>
      </c>
      <c r="AD57" s="154">
        <v>115.04100000000001</v>
      </c>
      <c r="AE57" s="154">
        <v>124.31800000000001</v>
      </c>
      <c r="AF57" s="119">
        <v>127.58</v>
      </c>
      <c r="AG57" s="52">
        <f t="shared" si="152"/>
        <v>2.6239160861661111E-2</v>
      </c>
      <c r="AI57" s="125">
        <f t="shared" si="136"/>
        <v>3.3602242744063329</v>
      </c>
      <c r="AJ57" s="157">
        <f t="shared" si="137"/>
        <v>8.6770833333333339</v>
      </c>
      <c r="AK57" s="157">
        <f t="shared" si="138"/>
        <v>4.960264900662251</v>
      </c>
      <c r="AL57" s="157">
        <f t="shared" si="139"/>
        <v>2.6307775512751173</v>
      </c>
      <c r="AM57" s="157">
        <f t="shared" si="140"/>
        <v>9.8741942653923065</v>
      </c>
      <c r="AN57" s="157">
        <f t="shared" si="141"/>
        <v>2.636536180308422</v>
      </c>
      <c r="AO57" s="157">
        <f t="shared" si="142"/>
        <v>7.8259795270031765</v>
      </c>
      <c r="AP57" s="157">
        <f t="shared" si="143"/>
        <v>9.4114328913700831</v>
      </c>
      <c r="AQ57" s="157">
        <f t="shared" si="144"/>
        <v>16.453769559032718</v>
      </c>
      <c r="AR57" s="157">
        <f t="shared" si="145"/>
        <v>6.2131907913343545</v>
      </c>
      <c r="AS57" s="157">
        <f t="shared" si="146"/>
        <v>3.8524391510577165</v>
      </c>
      <c r="AT57" s="157">
        <f t="shared" si="147"/>
        <v>12.605851413543723</v>
      </c>
      <c r="AU57" s="157">
        <f t="shared" si="148"/>
        <v>4.0218045356022127</v>
      </c>
      <c r="AV57" s="157">
        <f t="shared" ref="AV57" si="156">(AF57/O57)*10</f>
        <v>11.735810872964771</v>
      </c>
      <c r="AW57" s="52">
        <f t="shared" ref="AW57" si="157">IF(AV57="","",(AV57-AU57)/AU57)</f>
        <v>1.9180460584486081</v>
      </c>
      <c r="AY57" s="105"/>
      <c r="AZ57" s="105"/>
    </row>
    <row r="58" spans="1:52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19">
        <v>5.7899999999999974</v>
      </c>
      <c r="P58" s="52">
        <f t="shared" si="151"/>
        <v>-0.97377004620820884</v>
      </c>
      <c r="R58" s="109" t="s">
        <v>80</v>
      </c>
      <c r="S58" s="19">
        <v>248.68200000000002</v>
      </c>
      <c r="T58" s="154">
        <v>13.135</v>
      </c>
      <c r="U58" s="154">
        <v>170.39499999999998</v>
      </c>
      <c r="V58" s="154">
        <v>85.355999999999995</v>
      </c>
      <c r="W58" s="154">
        <v>57.158000000000001</v>
      </c>
      <c r="X58" s="154">
        <v>62.073999999999998</v>
      </c>
      <c r="Y58" s="154">
        <v>182.14699999999996</v>
      </c>
      <c r="Z58" s="154">
        <v>90.742000000000004</v>
      </c>
      <c r="AA58" s="154">
        <v>92.774000000000001</v>
      </c>
      <c r="AB58" s="154">
        <v>20.315999999999999</v>
      </c>
      <c r="AC58" s="154">
        <v>52.984999999999999</v>
      </c>
      <c r="AD58" s="154">
        <v>98.681000000000012</v>
      </c>
      <c r="AE58" s="154">
        <v>194.059</v>
      </c>
      <c r="AF58" s="119">
        <v>53.198999999999998</v>
      </c>
      <c r="AG58" s="52">
        <f t="shared" si="152"/>
        <v>-0.72586172246584812</v>
      </c>
      <c r="AI58" s="125">
        <f t="shared" si="136"/>
        <v>3.3921512460613008</v>
      </c>
      <c r="AJ58" s="157">
        <f t="shared" si="137"/>
        <v>6.9131578947368419</v>
      </c>
      <c r="AK58" s="157">
        <f t="shared" si="138"/>
        <v>2.1921112554836548</v>
      </c>
      <c r="AL58" s="157">
        <f t="shared" si="139"/>
        <v>4.2767812406052705</v>
      </c>
      <c r="AM58" s="157">
        <f t="shared" si="140"/>
        <v>5.0834222696549265</v>
      </c>
      <c r="AN58" s="157">
        <f t="shared" si="141"/>
        <v>1.8476054409619906</v>
      </c>
      <c r="AO58" s="157">
        <f t="shared" si="142"/>
        <v>8.7185046907907306</v>
      </c>
      <c r="AP58" s="157">
        <f t="shared" si="143"/>
        <v>5.8071163445539478</v>
      </c>
      <c r="AQ58" s="157">
        <f t="shared" si="144"/>
        <v>8.9845051326748013</v>
      </c>
      <c r="AR58" s="157">
        <f t="shared" si="145"/>
        <v>69.814432989690744</v>
      </c>
      <c r="AS58" s="157">
        <f t="shared" si="146"/>
        <v>10.103928299008389</v>
      </c>
      <c r="AT58" s="157">
        <f t="shared" si="147"/>
        <v>20.221516393442624</v>
      </c>
      <c r="AU58" s="157">
        <f t="shared" si="148"/>
        <v>8.7912929238017519</v>
      </c>
      <c r="AV58" s="157">
        <f t="shared" ref="AV58" si="158">(AF58/O58)*10</f>
        <v>91.88082901554408</v>
      </c>
      <c r="AW58" s="52">
        <f t="shared" ref="AW58" si="159">IF(AV58="","",(AV58-AU58)/AU58)</f>
        <v>9.4513442802916714</v>
      </c>
      <c r="AY58" s="105"/>
      <c r="AZ58" s="105"/>
    </row>
    <row r="59" spans="1:52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19">
        <v>277.87000000000006</v>
      </c>
      <c r="P59" s="52">
        <f t="shared" si="151"/>
        <v>-0.32892989108121801</v>
      </c>
      <c r="R59" s="109" t="s">
        <v>81</v>
      </c>
      <c r="S59" s="19">
        <v>26.283999999999999</v>
      </c>
      <c r="T59" s="154">
        <v>140.136</v>
      </c>
      <c r="U59" s="154">
        <v>62.427000000000007</v>
      </c>
      <c r="V59" s="154">
        <v>148.22899999999998</v>
      </c>
      <c r="W59" s="154">
        <v>99.02600000000001</v>
      </c>
      <c r="X59" s="154">
        <v>189.15099999999995</v>
      </c>
      <c r="Y59" s="154">
        <v>114.91000000000001</v>
      </c>
      <c r="Z59" s="154">
        <v>15.391</v>
      </c>
      <c r="AA59" s="154">
        <v>141.86099999999999</v>
      </c>
      <c r="AB59" s="154">
        <v>88.779999999999987</v>
      </c>
      <c r="AC59" s="154">
        <v>72.782000000000011</v>
      </c>
      <c r="AD59" s="154">
        <v>256.71899999999999</v>
      </c>
      <c r="AE59" s="154">
        <v>308.47400000000005</v>
      </c>
      <c r="AF59" s="119">
        <v>368.83200000000011</v>
      </c>
      <c r="AG59" s="52">
        <f t="shared" si="152"/>
        <v>0.19566640948669922</v>
      </c>
      <c r="AI59" s="125">
        <f t="shared" si="136"/>
        <v>3.485479379392654</v>
      </c>
      <c r="AJ59" s="157">
        <f t="shared" si="137"/>
        <v>6.9185880029622302</v>
      </c>
      <c r="AK59" s="157">
        <f t="shared" si="138"/>
        <v>4.9439296745070092</v>
      </c>
      <c r="AL59" s="157">
        <f t="shared" si="139"/>
        <v>7.6914176006641757</v>
      </c>
      <c r="AM59" s="157">
        <f t="shared" si="140"/>
        <v>5.3903434761308588</v>
      </c>
      <c r="AN59" s="157">
        <f t="shared" si="141"/>
        <v>3.7363160493827152</v>
      </c>
      <c r="AO59" s="157">
        <f t="shared" si="142"/>
        <v>4.120262469073829</v>
      </c>
      <c r="AP59" s="157">
        <f t="shared" si="143"/>
        <v>59.42471042471044</v>
      </c>
      <c r="AQ59" s="157">
        <f t="shared" si="144"/>
        <v>4.9669479359966386</v>
      </c>
      <c r="AR59" s="157">
        <f t="shared" si="145"/>
        <v>27.640099626400993</v>
      </c>
      <c r="AS59" s="157">
        <f t="shared" si="146"/>
        <v>6.7018416206261495</v>
      </c>
      <c r="AT59" s="157">
        <f t="shared" si="147"/>
        <v>7.1731258207829196</v>
      </c>
      <c r="AU59" s="157">
        <f t="shared" si="148"/>
        <v>7.449803173376484</v>
      </c>
      <c r="AV59" s="157">
        <f t="shared" ref="AV59" si="160">(AF59/O59)*10</f>
        <v>13.273545182999245</v>
      </c>
      <c r="AW59" s="52">
        <f t="shared" ref="AW59" si="161">IF(AV59="","",(AV59-AU59)/AU59)</f>
        <v>0.78173098994550461</v>
      </c>
      <c r="AY59" s="105"/>
      <c r="AZ59" s="105"/>
    </row>
    <row r="60" spans="1:52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19">
        <v>50.900000000000013</v>
      </c>
      <c r="P60" s="52">
        <f t="shared" si="151"/>
        <v>-0.69318866787221223</v>
      </c>
      <c r="R60" s="109" t="s">
        <v>82</v>
      </c>
      <c r="S60" s="19">
        <v>80.941000000000003</v>
      </c>
      <c r="T60" s="154">
        <v>133.739</v>
      </c>
      <c r="U60" s="154">
        <v>0.89600000000000013</v>
      </c>
      <c r="V60" s="154">
        <v>99.911000000000001</v>
      </c>
      <c r="W60" s="154">
        <v>62.055999999999997</v>
      </c>
      <c r="X60" s="154">
        <v>42.978000000000009</v>
      </c>
      <c r="Y60" s="154">
        <v>73.328000000000003</v>
      </c>
      <c r="Z60" s="154">
        <v>7.7379999999999995</v>
      </c>
      <c r="AA60" s="154">
        <v>45.496000000000002</v>
      </c>
      <c r="AB60" s="154">
        <v>116.032</v>
      </c>
      <c r="AC60" s="154">
        <v>123.81899999999997</v>
      </c>
      <c r="AD60" s="154">
        <v>149.98599999999999</v>
      </c>
      <c r="AE60" s="154">
        <v>319.26399999999995</v>
      </c>
      <c r="AF60" s="119">
        <v>57.844000000000001</v>
      </c>
      <c r="AG60" s="52">
        <f t="shared" si="152"/>
        <v>-0.81882078781196754</v>
      </c>
      <c r="AI60" s="125">
        <f t="shared" si="136"/>
        <v>3.3624543037554004</v>
      </c>
      <c r="AJ60" s="157">
        <f t="shared" si="137"/>
        <v>4.4061213059664608</v>
      </c>
      <c r="AK60" s="157">
        <f t="shared" si="138"/>
        <v>6.4000000000000012</v>
      </c>
      <c r="AL60" s="157">
        <f t="shared" si="139"/>
        <v>5.0130958354239841</v>
      </c>
      <c r="AM60" s="157">
        <f t="shared" si="140"/>
        <v>3.816247463255642</v>
      </c>
      <c r="AN60" s="157">
        <f t="shared" si="141"/>
        <v>1.6204049315688276</v>
      </c>
      <c r="AO60" s="157">
        <f t="shared" si="142"/>
        <v>9.7914274268927759</v>
      </c>
      <c r="AP60" s="157">
        <f t="shared" si="143"/>
        <v>28.659259259259258</v>
      </c>
      <c r="AQ60" s="157">
        <f t="shared" si="144"/>
        <v>1.8691097325500186</v>
      </c>
      <c r="AR60" s="157">
        <f t="shared" si="145"/>
        <v>7.1277105473309144</v>
      </c>
      <c r="AS60" s="157">
        <f t="shared" si="146"/>
        <v>7.5646994134897314</v>
      </c>
      <c r="AT60" s="157">
        <f t="shared" si="147"/>
        <v>9.2515420676042428</v>
      </c>
      <c r="AU60" s="157">
        <f t="shared" si="148"/>
        <v>19.24436407474381</v>
      </c>
      <c r="AV60" s="157">
        <f t="shared" ref="AV60" si="162">(AF60/O60)*10</f>
        <v>11.364243614931235</v>
      </c>
      <c r="AW60" s="52">
        <f t="shared" ref="AW60" si="163">IF(AV60="","",(AV60-AU60)/AU60)</f>
        <v>-0.40947679170933993</v>
      </c>
      <c r="AY60" s="105"/>
      <c r="AZ60" s="105"/>
    </row>
    <row r="61" spans="1:52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19">
        <v>226.77000000000004</v>
      </c>
      <c r="P61" s="52">
        <f t="shared" si="151"/>
        <v>1.5179880079946704</v>
      </c>
      <c r="R61" s="109" t="s">
        <v>83</v>
      </c>
      <c r="S61" s="19">
        <v>62.047999999999995</v>
      </c>
      <c r="T61" s="154">
        <v>49.418999999999997</v>
      </c>
      <c r="U61" s="154">
        <v>115.30700000000002</v>
      </c>
      <c r="V61" s="154">
        <v>48.548999999999999</v>
      </c>
      <c r="W61" s="154">
        <v>60.350999999999999</v>
      </c>
      <c r="X61" s="154">
        <v>250.62000000000003</v>
      </c>
      <c r="Y61" s="154">
        <v>66.029999999999987</v>
      </c>
      <c r="Z61" s="154">
        <v>58.631000000000007</v>
      </c>
      <c r="AA61" s="154">
        <v>111.59399999999999</v>
      </c>
      <c r="AB61" s="154">
        <v>193.00300000000004</v>
      </c>
      <c r="AC61" s="154">
        <v>285.58600000000001</v>
      </c>
      <c r="AD61" s="154">
        <v>185.32599999999994</v>
      </c>
      <c r="AE61" s="154">
        <v>275.30900000000003</v>
      </c>
      <c r="AF61" s="119">
        <v>299.64300000000009</v>
      </c>
      <c r="AG61" s="52">
        <f t="shared" si="152"/>
        <v>8.8387956804899429E-2</v>
      </c>
      <c r="AI61" s="125">
        <f t="shared" ref="AI61:AJ67" si="164">(S61/B61)*10</f>
        <v>4.6122054560321102</v>
      </c>
      <c r="AJ61" s="157">
        <f t="shared" si="164"/>
        <v>2.7942440348298092</v>
      </c>
      <c r="AK61" s="157">
        <f t="shared" ref="AK61:AS63" si="165">IF(U61="","",(U61/D61)*10)</f>
        <v>5.6581284655773123</v>
      </c>
      <c r="AL61" s="157">
        <f t="shared" si="165"/>
        <v>6.3913902053712492</v>
      </c>
      <c r="AM61" s="157">
        <f t="shared" si="165"/>
        <v>6.9560857538035954</v>
      </c>
      <c r="AN61" s="157">
        <f t="shared" si="165"/>
        <v>7.400561051232839</v>
      </c>
      <c r="AO61" s="157">
        <f t="shared" si="165"/>
        <v>6.129211918685602</v>
      </c>
      <c r="AP61" s="157">
        <f t="shared" si="165"/>
        <v>3.0930048533445875</v>
      </c>
      <c r="AQ61" s="157">
        <f t="shared" si="165"/>
        <v>6.8194817892935706</v>
      </c>
      <c r="AR61" s="157">
        <f t="shared" si="165"/>
        <v>16.76100738167608</v>
      </c>
      <c r="AS61" s="157">
        <f t="shared" si="165"/>
        <v>10.166459008223278</v>
      </c>
      <c r="AT61" s="157">
        <f t="shared" ref="AT61:AT63" si="166">IF(AD61="","",(AD61/M61)*10)</f>
        <v>6.4409689639592713</v>
      </c>
      <c r="AU61" s="157">
        <f t="shared" ref="AU61:AU63" si="167">IF(AE61="","",(AE61/N61)*10)</f>
        <v>30.569509216078167</v>
      </c>
      <c r="AV61" s="157">
        <f t="shared" ref="AV61:AV63" si="168">IF(AF61="","",(AF61/O61)*10)</f>
        <v>13.213520306918907</v>
      </c>
      <c r="AW61" s="52">
        <f t="shared" ref="AW61:AW62" si="169">IF(AV61="","",(AV61-AU61)/AU61)</f>
        <v>-0.56775490854235888</v>
      </c>
      <c r="AY61" s="105"/>
      <c r="AZ61" s="105"/>
    </row>
    <row r="62" spans="1:52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23">
        <v>305.79999999999967</v>
      </c>
      <c r="P62" s="52">
        <f t="shared" si="151"/>
        <v>12.893684688777819</v>
      </c>
      <c r="R62" s="110" t="s">
        <v>84</v>
      </c>
      <c r="S62" s="19">
        <v>30.416</v>
      </c>
      <c r="T62" s="154">
        <v>47.312999999999995</v>
      </c>
      <c r="U62" s="154">
        <v>23.595999999999997</v>
      </c>
      <c r="V62" s="154">
        <v>78.717000000000013</v>
      </c>
      <c r="W62" s="154">
        <v>56.821999999999996</v>
      </c>
      <c r="X62" s="154">
        <v>94.972999999999999</v>
      </c>
      <c r="Y62" s="154">
        <v>72.218000000000018</v>
      </c>
      <c r="Z62" s="154">
        <v>81.169000000000011</v>
      </c>
      <c r="AA62" s="154">
        <v>81.001999999999995</v>
      </c>
      <c r="AB62" s="154">
        <v>103.39299999999999</v>
      </c>
      <c r="AC62" s="154">
        <v>78.418999999999969</v>
      </c>
      <c r="AD62" s="154">
        <v>91.548000000000016</v>
      </c>
      <c r="AE62" s="154">
        <v>146.48499999999996</v>
      </c>
      <c r="AF62" s="119">
        <v>226.58299999999997</v>
      </c>
      <c r="AG62" s="52">
        <f t="shared" si="152"/>
        <v>0.54680001365327535</v>
      </c>
      <c r="AI62" s="125">
        <f t="shared" si="164"/>
        <v>3.2621192621192625</v>
      </c>
      <c r="AJ62" s="157">
        <f t="shared" si="164"/>
        <v>3.8014623172103477</v>
      </c>
      <c r="AK62" s="157">
        <f t="shared" si="165"/>
        <v>2.0859264497878356</v>
      </c>
      <c r="AL62" s="157">
        <f t="shared" si="165"/>
        <v>7.1192005064664921</v>
      </c>
      <c r="AM62" s="157">
        <f t="shared" si="165"/>
        <v>7.7881030701754375</v>
      </c>
      <c r="AN62" s="157">
        <f t="shared" si="165"/>
        <v>4.5561525545694419</v>
      </c>
      <c r="AO62" s="157">
        <f t="shared" si="165"/>
        <v>8.2780834479596539</v>
      </c>
      <c r="AP62" s="157">
        <f t="shared" si="165"/>
        <v>7.588015331401329</v>
      </c>
      <c r="AQ62" s="157">
        <f t="shared" si="165"/>
        <v>7.0216712898751732</v>
      </c>
      <c r="AR62" s="157">
        <f t="shared" si="165"/>
        <v>6.3237308868501527</v>
      </c>
      <c r="AS62" s="157">
        <f t="shared" si="165"/>
        <v>5.4186705362078502</v>
      </c>
      <c r="AT62" s="157">
        <f t="shared" si="166"/>
        <v>12.885010555946518</v>
      </c>
      <c r="AU62" s="157">
        <f t="shared" si="167"/>
        <v>66.553839164016367</v>
      </c>
      <c r="AV62" s="157">
        <f t="shared" si="168"/>
        <v>7.4095160235448079</v>
      </c>
      <c r="AW62" s="52">
        <f t="shared" si="169"/>
        <v>-0.88866884139794433</v>
      </c>
      <c r="AY62" s="105"/>
      <c r="AZ62" s="105"/>
    </row>
    <row r="63" spans="1:52" ht="20.100000000000001" customHeight="1" thickBot="1" x14ac:dyDescent="0.3">
      <c r="A63" s="35" t="str">
        <f>A19</f>
        <v>jan-dez</v>
      </c>
      <c r="B63" s="301">
        <f>SUM(B51:B62)</f>
        <v>2743.56</v>
      </c>
      <c r="C63" s="302">
        <f t="shared" ref="C63:O63" si="170">SUM(C51:C62)</f>
        <v>2573.9700000000003</v>
      </c>
      <c r="D63" s="302">
        <f t="shared" si="170"/>
        <v>3093.1899999999996</v>
      </c>
      <c r="E63" s="302">
        <f t="shared" si="170"/>
        <v>3236.6499999999996</v>
      </c>
      <c r="F63" s="302">
        <f t="shared" si="170"/>
        <v>2587.84</v>
      </c>
      <c r="G63" s="302">
        <f t="shared" si="170"/>
        <v>3019.55</v>
      </c>
      <c r="H63" s="302">
        <f t="shared" si="170"/>
        <v>2289.8599999999997</v>
      </c>
      <c r="I63" s="302">
        <f t="shared" si="170"/>
        <v>1443.8700000000001</v>
      </c>
      <c r="J63" s="302">
        <f t="shared" si="170"/>
        <v>2007.6900000000003</v>
      </c>
      <c r="K63" s="302">
        <f t="shared" si="170"/>
        <v>1872.4599999999998</v>
      </c>
      <c r="L63" s="302">
        <f t="shared" si="170"/>
        <v>1899.23</v>
      </c>
      <c r="M63" s="302">
        <f t="shared" si="170"/>
        <v>2028.7099999999996</v>
      </c>
      <c r="N63" s="302">
        <f t="shared" si="170"/>
        <v>2561.4000000000005</v>
      </c>
      <c r="O63" s="303">
        <f t="shared" si="170"/>
        <v>2317.2299999999996</v>
      </c>
      <c r="P63" s="61">
        <f t="shared" si="151"/>
        <v>-9.5326774420239291E-2</v>
      </c>
      <c r="R63" s="109"/>
      <c r="S63" s="167">
        <f>SUM(S51:S62)</f>
        <v>899.43600000000015</v>
      </c>
      <c r="T63" s="168">
        <f t="shared" ref="T63:AF63" si="171">SUM(T51:T62)</f>
        <v>1170.3490000000002</v>
      </c>
      <c r="U63" s="168">
        <f t="shared" si="171"/>
        <v>1022.7370000000001</v>
      </c>
      <c r="V63" s="168">
        <f t="shared" si="171"/>
        <v>1030.066</v>
      </c>
      <c r="W63" s="168">
        <f t="shared" si="171"/>
        <v>1010.02</v>
      </c>
      <c r="X63" s="168">
        <f t="shared" si="171"/>
        <v>1183.202</v>
      </c>
      <c r="Y63" s="168">
        <f t="shared" si="171"/>
        <v>1121.55</v>
      </c>
      <c r="Z63" s="168">
        <f t="shared" si="171"/>
        <v>1027.1999999999998</v>
      </c>
      <c r="AA63" s="168">
        <f t="shared" si="171"/>
        <v>1322.6640000000002</v>
      </c>
      <c r="AB63" s="168">
        <f t="shared" si="171"/>
        <v>1463.875</v>
      </c>
      <c r="AC63" s="168">
        <f t="shared" si="171"/>
        <v>1908.0899999999997</v>
      </c>
      <c r="AD63" s="168">
        <f t="shared" si="171"/>
        <v>2403.1620000000012</v>
      </c>
      <c r="AE63" s="168">
        <f t="shared" si="171"/>
        <v>2765.1600000000008</v>
      </c>
      <c r="AF63" s="169">
        <f t="shared" si="171"/>
        <v>2691.03</v>
      </c>
      <c r="AG63" s="61">
        <f t="shared" si="152"/>
        <v>-2.680857527231717E-2</v>
      </c>
      <c r="AI63" s="172">
        <f t="shared" si="164"/>
        <v>3.2783536718715833</v>
      </c>
      <c r="AJ63" s="173">
        <f t="shared" si="164"/>
        <v>4.5468634055563975</v>
      </c>
      <c r="AK63" s="173">
        <f t="shared" si="165"/>
        <v>3.3064150601805906</v>
      </c>
      <c r="AL63" s="173">
        <f t="shared" si="165"/>
        <v>3.1825066040504844</v>
      </c>
      <c r="AM63" s="173">
        <f t="shared" si="165"/>
        <v>3.9029460863113634</v>
      </c>
      <c r="AN63" s="173">
        <f t="shared" si="165"/>
        <v>3.9184712953916971</v>
      </c>
      <c r="AO63" s="173">
        <f t="shared" si="165"/>
        <v>4.8978976880682668</v>
      </c>
      <c r="AP63" s="173">
        <f t="shared" si="165"/>
        <v>7.1142138835213675</v>
      </c>
      <c r="AQ63" s="173">
        <f t="shared" si="165"/>
        <v>6.5879891815967611</v>
      </c>
      <c r="AR63" s="173">
        <f t="shared" si="165"/>
        <v>7.8179240143981721</v>
      </c>
      <c r="AS63" s="173">
        <f t="shared" si="165"/>
        <v>10.046650484670101</v>
      </c>
      <c r="AT63" s="173">
        <f t="shared" si="166"/>
        <v>11.845764056962313</v>
      </c>
      <c r="AU63" s="173">
        <f t="shared" si="167"/>
        <v>10.795502459592413</v>
      </c>
      <c r="AV63" s="173">
        <f t="shared" si="168"/>
        <v>11.613132921634886</v>
      </c>
      <c r="AW63" s="61">
        <f t="shared" ref="AW63:AW67" si="172">IF(AV63="","",(AV63-AU63)/AU63)</f>
        <v>7.5738064541494524E-2</v>
      </c>
      <c r="AY63" s="105"/>
      <c r="AZ63" s="105"/>
    </row>
    <row r="64" spans="1:52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O64" si="173">SUM(E51:E53)</f>
        <v>1578.6399999999999</v>
      </c>
      <c r="F64" s="154">
        <f t="shared" si="173"/>
        <v>623.19000000000005</v>
      </c>
      <c r="G64" s="154">
        <f t="shared" si="173"/>
        <v>256.62</v>
      </c>
      <c r="H64" s="154">
        <f t="shared" si="173"/>
        <v>278.10999999999996</v>
      </c>
      <c r="I64" s="154">
        <f t="shared" si="173"/>
        <v>682.05000000000007</v>
      </c>
      <c r="J64" s="154">
        <f t="shared" si="173"/>
        <v>363.4</v>
      </c>
      <c r="K64" s="154">
        <f t="shared" si="173"/>
        <v>324.84000000000003</v>
      </c>
      <c r="L64" s="154">
        <f t="shared" si="173"/>
        <v>666.59</v>
      </c>
      <c r="M64" s="154">
        <f t="shared" ref="M64" si="174">SUM(M51:M53)</f>
        <v>423.11999999999995</v>
      </c>
      <c r="N64" s="154">
        <f t="shared" si="173"/>
        <v>618.80999999999983</v>
      </c>
      <c r="O64" s="154">
        <f t="shared" si="173"/>
        <v>890.97999999999979</v>
      </c>
      <c r="P64" s="61">
        <f t="shared" si="151"/>
        <v>0.43982805707729355</v>
      </c>
      <c r="R64" s="108" t="s">
        <v>85</v>
      </c>
      <c r="S64" s="19">
        <f>SUM(S51:S53)</f>
        <v>176.74100000000001</v>
      </c>
      <c r="T64" s="154">
        <f t="shared" ref="T64:AF64" si="175">SUM(T51:T53)</f>
        <v>391.447</v>
      </c>
      <c r="U64" s="154">
        <f t="shared" si="175"/>
        <v>211.98399999999998</v>
      </c>
      <c r="V64" s="154">
        <f t="shared" si="175"/>
        <v>232.916</v>
      </c>
      <c r="W64" s="154">
        <f t="shared" si="175"/>
        <v>266.57599999999996</v>
      </c>
      <c r="X64" s="154">
        <f t="shared" si="175"/>
        <v>129.57999999999998</v>
      </c>
      <c r="Y64" s="154">
        <f t="shared" si="175"/>
        <v>229.95</v>
      </c>
      <c r="Z64" s="154">
        <f t="shared" si="175"/>
        <v>393.07100000000003</v>
      </c>
      <c r="AA64" s="154">
        <f t="shared" si="175"/>
        <v>307.45100000000002</v>
      </c>
      <c r="AB64" s="154">
        <f t="shared" si="175"/>
        <v>425.43199999999996</v>
      </c>
      <c r="AC64" s="154">
        <f t="shared" si="175"/>
        <v>1032.018</v>
      </c>
      <c r="AD64" s="154">
        <f t="shared" ref="AD64" si="176">SUM(AD51:AD53)</f>
        <v>380.52600000000007</v>
      </c>
      <c r="AE64" s="154">
        <f t="shared" si="175"/>
        <v>632.375</v>
      </c>
      <c r="AF64" s="154">
        <f t="shared" si="175"/>
        <v>896.42899999999975</v>
      </c>
      <c r="AG64" s="61">
        <f t="shared" si="152"/>
        <v>0.41755920142320574</v>
      </c>
      <c r="AI64" s="124">
        <f t="shared" si="164"/>
        <v>3.4598790204177519</v>
      </c>
      <c r="AJ64" s="156">
        <f t="shared" si="164"/>
        <v>3.819777710555333</v>
      </c>
      <c r="AK64" s="156">
        <f t="shared" ref="AK64:AS66" si="177">(U64/D64)*10</f>
        <v>4.7040653293094268</v>
      </c>
      <c r="AL64" s="156">
        <f t="shared" si="177"/>
        <v>1.4754218821263874</v>
      </c>
      <c r="AM64" s="156">
        <f t="shared" si="177"/>
        <v>4.2776039410131732</v>
      </c>
      <c r="AN64" s="156">
        <f t="shared" si="177"/>
        <v>5.0494895175746235</v>
      </c>
      <c r="AO64" s="156">
        <f t="shared" si="177"/>
        <v>8.2683110999244906</v>
      </c>
      <c r="AP64" s="156">
        <f t="shared" si="177"/>
        <v>5.7630818854922659</v>
      </c>
      <c r="AQ64" s="156">
        <f t="shared" si="177"/>
        <v>8.4604017611447464</v>
      </c>
      <c r="AR64" s="156">
        <f t="shared" si="177"/>
        <v>13.096662972540326</v>
      </c>
      <c r="AS64" s="156">
        <f t="shared" si="177"/>
        <v>15.482050435800117</v>
      </c>
      <c r="AT64" s="156">
        <f t="shared" ref="AT64:AT66" si="178">(AD64/M64)*10</f>
        <v>8.9933352240499183</v>
      </c>
      <c r="AU64" s="156">
        <f t="shared" ref="AU64:AV66" si="179">(AE64/N64)*10</f>
        <v>10.219211066401645</v>
      </c>
      <c r="AV64" s="156">
        <f t="shared" si="179"/>
        <v>10.061157377269971</v>
      </c>
      <c r="AW64" s="61">
        <f t="shared" si="172"/>
        <v>-1.5466329847253721E-2</v>
      </c>
    </row>
    <row r="65" spans="1:49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N65" si="180">SUM(E54:E56)</f>
        <v>639.50999999999988</v>
      </c>
      <c r="F65" s="154">
        <f t="shared" si="180"/>
        <v>1211.1999999999998</v>
      </c>
      <c r="G65" s="154">
        <f t="shared" si="180"/>
        <v>771.18000000000006</v>
      </c>
      <c r="H65" s="154">
        <f t="shared" si="180"/>
        <v>1169.0899999999999</v>
      </c>
      <c r="I65" s="154">
        <f t="shared" si="180"/>
        <v>131.77999999999997</v>
      </c>
      <c r="J65" s="154">
        <f t="shared" si="180"/>
        <v>690.83</v>
      </c>
      <c r="K65" s="154">
        <f t="shared" si="180"/>
        <v>894.35999999999967</v>
      </c>
      <c r="L65" s="154">
        <f t="shared" si="180"/>
        <v>193.45999999999995</v>
      </c>
      <c r="M65" s="154">
        <f t="shared" ref="M65" si="181">SUM(M54:M56)</f>
        <v>586.74</v>
      </c>
      <c r="N65" s="154">
        <f t="shared" si="180"/>
        <v>720.69999999999982</v>
      </c>
      <c r="O65" s="154">
        <f>IF(O56="","",SUM(O54:O56))</f>
        <v>450.41000000000008</v>
      </c>
      <c r="P65" s="52">
        <f t="shared" si="151"/>
        <v>-0.37503815734702345</v>
      </c>
      <c r="R65" s="109" t="s">
        <v>86</v>
      </c>
      <c r="S65" s="19">
        <f>SUM(S54:S56)</f>
        <v>172.44200000000001</v>
      </c>
      <c r="T65" s="154">
        <f t="shared" ref="T65:AE65" si="182">SUM(T54:T56)</f>
        <v>186.90999999999997</v>
      </c>
      <c r="U65" s="154">
        <f t="shared" si="182"/>
        <v>317.54300000000001</v>
      </c>
      <c r="V65" s="154">
        <f t="shared" si="182"/>
        <v>273.15200000000004</v>
      </c>
      <c r="W65" s="154">
        <f t="shared" si="182"/>
        <v>274.7589999999999</v>
      </c>
      <c r="X65" s="154">
        <f t="shared" si="182"/>
        <v>324.92199999999997</v>
      </c>
      <c r="Y65" s="154">
        <f t="shared" si="182"/>
        <v>316.45400000000001</v>
      </c>
      <c r="Z65" s="154">
        <f t="shared" si="182"/>
        <v>218.61900000000003</v>
      </c>
      <c r="AA65" s="154">
        <f t="shared" si="182"/>
        <v>473.084</v>
      </c>
      <c r="AB65" s="154">
        <f t="shared" si="182"/>
        <v>407.07599999999996</v>
      </c>
      <c r="AC65" s="154">
        <f t="shared" si="182"/>
        <v>151.21100000000001</v>
      </c>
      <c r="AD65" s="154">
        <f t="shared" ref="AD65" si="183">SUM(AD54:AD56)</f>
        <v>1125.3350000000005</v>
      </c>
      <c r="AE65" s="154">
        <f t="shared" si="182"/>
        <v>764.87600000000009</v>
      </c>
      <c r="AF65" s="154">
        <f>IF(AF56="","",SUM(AF54:AF56))</f>
        <v>660.92</v>
      </c>
      <c r="AG65" s="52">
        <f t="shared" si="152"/>
        <v>-0.13591222629550426</v>
      </c>
      <c r="AI65" s="125">
        <f t="shared" si="164"/>
        <v>2.6427082694783306</v>
      </c>
      <c r="AJ65" s="157">
        <f t="shared" si="164"/>
        <v>3.8715356891337658</v>
      </c>
      <c r="AK65" s="157">
        <f t="shared" si="177"/>
        <v>2.6966413315782778</v>
      </c>
      <c r="AL65" s="157">
        <f t="shared" si="177"/>
        <v>4.2712701912401698</v>
      </c>
      <c r="AM65" s="157">
        <f t="shared" si="177"/>
        <v>2.2684857992073972</v>
      </c>
      <c r="AN65" s="157">
        <f t="shared" si="177"/>
        <v>4.2133094737934069</v>
      </c>
      <c r="AO65" s="157">
        <f t="shared" si="177"/>
        <v>2.7068403630173901</v>
      </c>
      <c r="AP65" s="157">
        <f t="shared" si="177"/>
        <v>16.589694946122332</v>
      </c>
      <c r="AQ65" s="157">
        <f t="shared" si="177"/>
        <v>6.8480523428339826</v>
      </c>
      <c r="AR65" s="157">
        <f t="shared" si="177"/>
        <v>4.5515899637729786</v>
      </c>
      <c r="AS65" s="157">
        <f t="shared" si="177"/>
        <v>7.8161377028843191</v>
      </c>
      <c r="AT65" s="157">
        <f t="shared" si="178"/>
        <v>19.179449159764129</v>
      </c>
      <c r="AU65" s="157">
        <f t="shared" si="179"/>
        <v>10.612959622589154</v>
      </c>
      <c r="AV65" s="157">
        <f t="shared" ref="AV65" si="184">(AF65/O65)*10</f>
        <v>14.673741702004836</v>
      </c>
      <c r="AW65" s="52">
        <f t="shared" ref="AW65" si="185">IF(AV65="","",(AV65-AU65)/AU65)</f>
        <v>0.38262484960109627</v>
      </c>
    </row>
    <row r="66" spans="1:49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N66" si="186">SUM(E57:E59)</f>
        <v>632.67000000000007</v>
      </c>
      <c r="F66" s="154">
        <f t="shared" si="186"/>
        <v>431.12000000000012</v>
      </c>
      <c r="G66" s="154">
        <f t="shared" si="186"/>
        <v>1179.42</v>
      </c>
      <c r="H66" s="154">
        <f t="shared" si="186"/>
        <v>572.79999999999995</v>
      </c>
      <c r="I66" s="154">
        <f t="shared" si="186"/>
        <v>330.81000000000006</v>
      </c>
      <c r="J66" s="154">
        <f t="shared" si="186"/>
        <v>431.05</v>
      </c>
      <c r="K66" s="154">
        <f t="shared" si="186"/>
        <v>211.81999999999996</v>
      </c>
      <c r="L66" s="154">
        <f t="shared" si="186"/>
        <v>449.86999999999995</v>
      </c>
      <c r="M66" s="154">
        <f t="shared" ref="M66" si="187">SUM(M57:M59)</f>
        <v>497.9500000000001</v>
      </c>
      <c r="N66" s="154">
        <f t="shared" si="186"/>
        <v>943.92000000000007</v>
      </c>
      <c r="O66" s="154">
        <f>IF(O59="","",SUM(O57:O59))</f>
        <v>392.37</v>
      </c>
      <c r="P66" s="52">
        <f t="shared" si="151"/>
        <v>-0.58431858632087463</v>
      </c>
      <c r="R66" s="109" t="s">
        <v>87</v>
      </c>
      <c r="S66" s="19">
        <f>SUM(S57:S59)</f>
        <v>376.84800000000001</v>
      </c>
      <c r="T66" s="154">
        <f t="shared" ref="T66:AF66" si="188">SUM(T57:T59)</f>
        <v>361.52099999999996</v>
      </c>
      <c r="U66" s="154">
        <f t="shared" si="188"/>
        <v>353.411</v>
      </c>
      <c r="V66" s="154">
        <f t="shared" si="188"/>
        <v>296.82099999999997</v>
      </c>
      <c r="W66" s="154">
        <f t="shared" si="188"/>
        <v>289.45600000000002</v>
      </c>
      <c r="X66" s="154">
        <f t="shared" si="188"/>
        <v>340.12899999999996</v>
      </c>
      <c r="Y66" s="154">
        <f t="shared" si="188"/>
        <v>363.57</v>
      </c>
      <c r="Z66" s="154">
        <f t="shared" si="188"/>
        <v>267.97200000000004</v>
      </c>
      <c r="AA66" s="154">
        <f t="shared" si="188"/>
        <v>304.03699999999998</v>
      </c>
      <c r="AB66" s="154">
        <f t="shared" si="188"/>
        <v>218.93900000000002</v>
      </c>
      <c r="AC66" s="154">
        <f t="shared" si="188"/>
        <v>237.03700000000001</v>
      </c>
      <c r="AD66" s="154">
        <f t="shared" ref="AD66" si="189">SUM(AD57:AD59)</f>
        <v>470.44100000000003</v>
      </c>
      <c r="AE66" s="154">
        <f t="shared" si="188"/>
        <v>626.85100000000011</v>
      </c>
      <c r="AF66" s="154">
        <f t="shared" si="188"/>
        <v>549.6110000000001</v>
      </c>
      <c r="AG66" s="52">
        <f t="shared" ref="AG66:AG67" si="190">IF(AF66="","",(AF66-AE66)/AE66)</f>
        <v>-0.12321907438928867</v>
      </c>
      <c r="AI66" s="125">
        <f t="shared" si="164"/>
        <v>3.3897744036268125</v>
      </c>
      <c r="AJ66" s="157">
        <f t="shared" si="164"/>
        <v>7.8327591810204735</v>
      </c>
      <c r="AK66" s="157">
        <f t="shared" si="177"/>
        <v>3.0820099590996692</v>
      </c>
      <c r="AL66" s="157">
        <f t="shared" si="177"/>
        <v>4.691561161426967</v>
      </c>
      <c r="AM66" s="157">
        <f t="shared" si="177"/>
        <v>6.7140471330488012</v>
      </c>
      <c r="AN66" s="157">
        <f t="shared" si="177"/>
        <v>2.883866646317681</v>
      </c>
      <c r="AO66" s="157">
        <f t="shared" si="177"/>
        <v>6.3472416201117321</v>
      </c>
      <c r="AP66" s="157">
        <f t="shared" si="177"/>
        <v>8.1004806384329378</v>
      </c>
      <c r="AQ66" s="157">
        <f t="shared" si="177"/>
        <v>7.0534044774388116</v>
      </c>
      <c r="AR66" s="157">
        <f t="shared" si="177"/>
        <v>10.33608724388632</v>
      </c>
      <c r="AS66" s="157">
        <f t="shared" si="177"/>
        <v>5.2690110476359839</v>
      </c>
      <c r="AT66" s="157">
        <f t="shared" si="178"/>
        <v>9.4475549753991359</v>
      </c>
      <c r="AU66" s="157">
        <f t="shared" si="179"/>
        <v>6.6409335536909921</v>
      </c>
      <c r="AV66" s="157">
        <f t="shared" ref="AV66" si="191">(AF66/O66)*10</f>
        <v>14.007467441445575</v>
      </c>
      <c r="AW66" s="52">
        <f t="shared" ref="AW66" si="192">IF(AV66="","",(AV66-AU66)/AU66)</f>
        <v>1.109261797034591</v>
      </c>
    </row>
    <row r="67" spans="1:49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O67" si="193">IF(E62="","",SUM(E60:E62))</f>
        <v>385.83</v>
      </c>
      <c r="F67" s="155">
        <f t="shared" si="193"/>
        <v>322.33000000000004</v>
      </c>
      <c r="G67" s="155">
        <f t="shared" si="193"/>
        <v>812.32999999999993</v>
      </c>
      <c r="H67" s="155">
        <f t="shared" si="193"/>
        <v>269.86</v>
      </c>
      <c r="I67" s="155">
        <f t="shared" si="193"/>
        <v>299.23</v>
      </c>
      <c r="J67" s="155">
        <f t="shared" si="193"/>
        <v>522.41</v>
      </c>
      <c r="K67" s="155">
        <f t="shared" si="193"/>
        <v>441.44000000000005</v>
      </c>
      <c r="L67" s="155">
        <f t="shared" si="193"/>
        <v>589.30999999999995</v>
      </c>
      <c r="M67" s="155">
        <f t="shared" ref="M67" si="194">IF(M62="","",SUM(M60:M62))</f>
        <v>520.89999999999975</v>
      </c>
      <c r="N67" s="155">
        <f t="shared" si="193"/>
        <v>277.97000000000008</v>
      </c>
      <c r="O67" s="155">
        <f t="shared" si="193"/>
        <v>583.4699999999998</v>
      </c>
      <c r="P67" s="55">
        <f t="shared" si="151"/>
        <v>1.0990394646904329</v>
      </c>
      <c r="R67" s="110" t="s">
        <v>88</v>
      </c>
      <c r="S67" s="21">
        <f>SUM(S60:S62)</f>
        <v>173.405</v>
      </c>
      <c r="T67" s="155">
        <f t="shared" ref="T67:AF67" si="195">SUM(T60:T62)</f>
        <v>230.471</v>
      </c>
      <c r="U67" s="155">
        <f t="shared" si="195"/>
        <v>139.79900000000001</v>
      </c>
      <c r="V67" s="155">
        <f t="shared" si="195"/>
        <v>227.17700000000002</v>
      </c>
      <c r="W67" s="155">
        <f t="shared" si="195"/>
        <v>179.22899999999998</v>
      </c>
      <c r="X67" s="155">
        <f t="shared" si="195"/>
        <v>388.57100000000008</v>
      </c>
      <c r="Y67" s="155">
        <f t="shared" si="195"/>
        <v>211.57600000000002</v>
      </c>
      <c r="Z67" s="155">
        <f t="shared" si="195"/>
        <v>147.53800000000001</v>
      </c>
      <c r="AA67" s="155">
        <f t="shared" si="195"/>
        <v>238.09199999999998</v>
      </c>
      <c r="AB67" s="155">
        <f t="shared" si="195"/>
        <v>412.428</v>
      </c>
      <c r="AC67" s="155">
        <f t="shared" si="195"/>
        <v>487.82399999999996</v>
      </c>
      <c r="AD67" s="155">
        <f t="shared" ref="AD67" si="196">SUM(AD60:AD62)</f>
        <v>426.8599999999999</v>
      </c>
      <c r="AE67" s="155">
        <f t="shared" si="195"/>
        <v>741.05799999999999</v>
      </c>
      <c r="AF67" s="155">
        <f t="shared" si="195"/>
        <v>584.07000000000005</v>
      </c>
      <c r="AG67" s="55">
        <f t="shared" si="190"/>
        <v>-0.21184306761414079</v>
      </c>
      <c r="AI67" s="126">
        <f t="shared" si="164"/>
        <v>3.7013596875066703</v>
      </c>
      <c r="AJ67" s="158">
        <f t="shared" si="164"/>
        <v>3.8103827395221956</v>
      </c>
      <c r="AK67" s="158">
        <f t="shared" ref="AK67:AS67" si="197">IF(U62="","",(U67/D67)*10)</f>
        <v>4.3919135434010883</v>
      </c>
      <c r="AL67" s="158">
        <f t="shared" si="197"/>
        <v>5.8880076717725425</v>
      </c>
      <c r="AM67" s="158">
        <f t="shared" si="197"/>
        <v>5.5604194459094707</v>
      </c>
      <c r="AN67" s="158">
        <f t="shared" si="197"/>
        <v>4.7834131449041664</v>
      </c>
      <c r="AO67" s="158">
        <f t="shared" si="197"/>
        <v>7.840213444008004</v>
      </c>
      <c r="AP67" s="158">
        <f t="shared" si="197"/>
        <v>4.9305885105103098</v>
      </c>
      <c r="AQ67" s="158">
        <f t="shared" si="197"/>
        <v>4.5575697249286957</v>
      </c>
      <c r="AR67" s="158">
        <f t="shared" si="197"/>
        <v>9.3427872417542588</v>
      </c>
      <c r="AS67" s="158">
        <f t="shared" si="197"/>
        <v>8.2778843053740818</v>
      </c>
      <c r="AT67" s="158">
        <f t="shared" ref="AT67" si="198">IF(AD62="","",(AD67/M67)*10)</f>
        <v>8.1946630831253628</v>
      </c>
      <c r="AU67" s="158">
        <f t="shared" ref="AU67" si="199">IF(AE62="","",(AE67/N67)*10)</f>
        <v>26.659639529445617</v>
      </c>
      <c r="AV67" s="158">
        <f t="shared" ref="AV67" si="200">IF(AF62="","",(AF67/O67)*10)</f>
        <v>10.010283305054248</v>
      </c>
      <c r="AW67" s="55">
        <f t="shared" si="172"/>
        <v>-0.62451542925035153</v>
      </c>
    </row>
    <row r="69" spans="1:49" x14ac:dyDescent="0.25"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</row>
    <row r="70" spans="1:49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</row>
  </sheetData>
  <mergeCells count="24">
    <mergeCell ref="AI4:AV4"/>
    <mergeCell ref="AW4:AW5"/>
    <mergeCell ref="A26:A27"/>
    <mergeCell ref="B26:O26"/>
    <mergeCell ref="P26:P27"/>
    <mergeCell ref="R26:R27"/>
    <mergeCell ref="S26:AF26"/>
    <mergeCell ref="AG26:AG27"/>
    <mergeCell ref="AI26:AV26"/>
    <mergeCell ref="AW26:AW27"/>
    <mergeCell ref="A4:A5"/>
    <mergeCell ref="B4:O4"/>
    <mergeCell ref="P4:P5"/>
    <mergeCell ref="R4:R5"/>
    <mergeCell ref="S4:AF4"/>
    <mergeCell ref="AG4:AG5"/>
    <mergeCell ref="AI48:AV48"/>
    <mergeCell ref="AW48:AW49"/>
    <mergeCell ref="A48:A49"/>
    <mergeCell ref="B48:O48"/>
    <mergeCell ref="P48:P49"/>
    <mergeCell ref="R48:R49"/>
    <mergeCell ref="S48:AF48"/>
    <mergeCell ref="AG48:AG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42:L45 N64:N67 AE64:AE67 AE20:AE23 N42:N45 N20:N23 B20:L23 B64:L67 S20:AC23 S64:AC67 S42:AC45 AF64:AF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F97BADF9-E73C-4CBE-9EA6-0DCAB1E389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P7:P23</xm:sqref>
        </x14:conditionalFormatting>
        <x14:conditionalFormatting xmlns:xm="http://schemas.microsoft.com/office/excel/2006/main">
          <x14:cfRule type="iconSet" priority="6" id="{DF7F9376-1712-412E-A17F-1F42DD0D83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P29:P45</xm:sqref>
        </x14:conditionalFormatting>
        <x14:conditionalFormatting xmlns:xm="http://schemas.microsoft.com/office/excel/2006/main">
          <x14:cfRule type="iconSet" priority="3" id="{DFB646B7-F349-4B2D-B8D4-1266740896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P51:P67</xm:sqref>
        </x14:conditionalFormatting>
        <x14:conditionalFormatting xmlns:xm="http://schemas.microsoft.com/office/excel/2006/main">
          <x14:cfRule type="iconSet" priority="7" id="{34372654-609B-41E8-9BCB-11F5C521B6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AG7:AG23</xm:sqref>
        </x14:conditionalFormatting>
        <x14:conditionalFormatting xmlns:xm="http://schemas.microsoft.com/office/excel/2006/main">
          <x14:cfRule type="iconSet" priority="4" id="{A8BC959F-865D-438E-B552-296C510297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AG29:AG45</xm:sqref>
        </x14:conditionalFormatting>
        <x14:conditionalFormatting xmlns:xm="http://schemas.microsoft.com/office/excel/2006/main">
          <x14:cfRule type="iconSet" priority="1" id="{0CDCEF7F-BAC5-4375-B39C-2D1D538ACA1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AG51:AG67</xm:sqref>
        </x14:conditionalFormatting>
        <x14:conditionalFormatting xmlns:xm="http://schemas.microsoft.com/office/excel/2006/main">
          <x14:cfRule type="iconSet" priority="8" id="{2A66CD7A-28DD-49A2-BDA3-78C9C6EEEC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AW7:AW23</xm:sqref>
        </x14:conditionalFormatting>
        <x14:conditionalFormatting xmlns:xm="http://schemas.microsoft.com/office/excel/2006/main">
          <x14:cfRule type="iconSet" priority="5" id="{EF5D6AF8-0D0C-4D3F-9A6D-5F98D201C9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AW29:AW45</xm:sqref>
        </x14:conditionalFormatting>
        <x14:conditionalFormatting xmlns:xm="http://schemas.microsoft.com/office/excel/2006/main">
          <x14:cfRule type="iconSet" priority="2" id="{25D06D3F-C46F-47E7-991C-8DBEAD2E0E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AW51:AW67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zoomScaleNormal="100" workbookViewId="0">
      <selection activeCell="C53" sqref="C53"/>
    </sheetView>
  </sheetViews>
  <sheetFormatPr defaultRowHeight="15" x14ac:dyDescent="0.25"/>
  <cols>
    <col min="1" max="1" width="3.140625" customWidth="1"/>
    <col min="2" max="2" width="28.7109375" customWidth="1"/>
    <col min="4" max="4" width="11" bestFit="1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  <col min="19" max="19" width="11" bestFit="1" customWidth="1"/>
  </cols>
  <sheetData>
    <row r="1" spans="1:20" ht="15.75" x14ac:dyDescent="0.25">
      <c r="A1" s="4" t="s">
        <v>24</v>
      </c>
    </row>
    <row r="3" spans="1:20" ht="8.25" customHeight="1" thickBot="1" x14ac:dyDescent="0.3">
      <c r="Q3" s="10"/>
    </row>
    <row r="4" spans="1:20" x14ac:dyDescent="0.25">
      <c r="A4" s="327" t="s">
        <v>3</v>
      </c>
      <c r="B4" s="320"/>
      <c r="C4" s="342" t="s">
        <v>1</v>
      </c>
      <c r="D4" s="343"/>
      <c r="E4" s="340" t="s">
        <v>104</v>
      </c>
      <c r="F4" s="340"/>
      <c r="G4" s="130" t="s">
        <v>0</v>
      </c>
      <c r="I4" s="344">
        <v>1000</v>
      </c>
      <c r="J4" s="340"/>
      <c r="K4" s="338" t="s">
        <v>104</v>
      </c>
      <c r="L4" s="339"/>
      <c r="M4" s="130" t="s">
        <v>0</v>
      </c>
      <c r="O4" s="350" t="s">
        <v>22</v>
      </c>
      <c r="P4" s="340"/>
      <c r="Q4" s="130" t="s">
        <v>0</v>
      </c>
    </row>
    <row r="5" spans="1:20" x14ac:dyDescent="0.25">
      <c r="A5" s="341"/>
      <c r="B5" s="321"/>
      <c r="C5" s="345" t="s">
        <v>158</v>
      </c>
      <c r="D5" s="346"/>
      <c r="E5" s="347" t="str">
        <f>C5</f>
        <v>jan-dez</v>
      </c>
      <c r="F5" s="347"/>
      <c r="G5" s="131" t="s">
        <v>148</v>
      </c>
      <c r="I5" s="348" t="str">
        <f>C5</f>
        <v>jan-dez</v>
      </c>
      <c r="J5" s="347"/>
      <c r="K5" s="349" t="str">
        <f>C5</f>
        <v>jan-dez</v>
      </c>
      <c r="L5" s="337"/>
      <c r="M5" s="131" t="str">
        <f>G5</f>
        <v>2023 /2022</v>
      </c>
      <c r="O5" s="348" t="str">
        <f>C5</f>
        <v>jan-dez</v>
      </c>
      <c r="P5" s="346"/>
      <c r="Q5" s="131" t="str">
        <f>G5</f>
        <v>2023 /2022</v>
      </c>
    </row>
    <row r="6" spans="1:20" ht="19.5" customHeight="1" x14ac:dyDescent="0.25">
      <c r="A6" s="341"/>
      <c r="B6" s="321"/>
      <c r="C6" s="139">
        <v>2022</v>
      </c>
      <c r="D6" s="137">
        <v>2023</v>
      </c>
      <c r="E6" s="68">
        <f>C6</f>
        <v>2022</v>
      </c>
      <c r="F6" s="137">
        <f>D6</f>
        <v>2023</v>
      </c>
      <c r="G6" s="131" t="s">
        <v>1</v>
      </c>
      <c r="I6" s="16">
        <f>C6</f>
        <v>2022</v>
      </c>
      <c r="J6" s="138">
        <f>D6</f>
        <v>2023</v>
      </c>
      <c r="K6" s="136">
        <f>E6</f>
        <v>2022</v>
      </c>
      <c r="L6" s="137">
        <f>D6</f>
        <v>2023</v>
      </c>
      <c r="M6" s="260">
        <v>1000</v>
      </c>
      <c r="O6" s="16">
        <f>C6</f>
        <v>2022</v>
      </c>
      <c r="P6" s="138">
        <f>D6</f>
        <v>2023</v>
      </c>
      <c r="Q6" s="131"/>
    </row>
    <row r="7" spans="1:20" ht="19.5" customHeight="1" x14ac:dyDescent="0.25">
      <c r="A7" s="23" t="s">
        <v>115</v>
      </c>
      <c r="B7" s="15"/>
      <c r="C7" s="78">
        <f>C8+C9</f>
        <v>1445435.3400000022</v>
      </c>
      <c r="D7" s="210">
        <f>D8+D9</f>
        <v>1446646.8600000008</v>
      </c>
      <c r="E7" s="216">
        <f t="shared" ref="E7" si="0">C7/$C$20</f>
        <v>0.44426077975468514</v>
      </c>
      <c r="F7" s="217">
        <f t="shared" ref="F7" si="1">D7/$D$20</f>
        <v>0.45282863834694786</v>
      </c>
      <c r="G7" s="53">
        <f>(D7-C7)/C7</f>
        <v>8.3816962715095914E-4</v>
      </c>
      <c r="I7" s="224">
        <f>I8+I9</f>
        <v>429162.61400000006</v>
      </c>
      <c r="J7" s="225">
        <f>J8+J9</f>
        <v>436577.21199999982</v>
      </c>
      <c r="K7" s="229">
        <f t="shared" ref="K7" si="2">I7/$I$20</f>
        <v>0.45706005707009073</v>
      </c>
      <c r="L7" s="230">
        <f t="shared" ref="L7" si="3">J7/$J$20</f>
        <v>0.47041963725343544</v>
      </c>
      <c r="M7" s="53">
        <f>(J7-I7)/I7</f>
        <v>1.7276896351460298E-2</v>
      </c>
      <c r="O7" s="63">
        <f t="shared" ref="O7" si="4">(I7/C7)*10</f>
        <v>2.9690889804866636</v>
      </c>
      <c r="P7" s="237">
        <f t="shared" ref="P7" si="5">(J7/D7)*10</f>
        <v>3.0178561476986832</v>
      </c>
      <c r="Q7" s="53">
        <f>(P7-O7)/O7</f>
        <v>1.6424959821859611E-2</v>
      </c>
    </row>
    <row r="8" spans="1:20" ht="20.100000000000001" customHeight="1" x14ac:dyDescent="0.25">
      <c r="A8" s="8" t="s">
        <v>4</v>
      </c>
      <c r="C8" s="19">
        <v>696199.18000000028</v>
      </c>
      <c r="D8" s="140">
        <v>702626.88000000024</v>
      </c>
      <c r="E8" s="214">
        <f t="shared" ref="E8:E19" si="6">C8/$C$20</f>
        <v>0.21397981771455238</v>
      </c>
      <c r="F8" s="215">
        <f t="shared" ref="F8:F19" si="7">D8/$D$20</f>
        <v>0.21993589599079091</v>
      </c>
      <c r="G8" s="52">
        <f>(D8-C8)/C8</f>
        <v>9.232558992672113E-3</v>
      </c>
      <c r="I8" s="19">
        <v>238974.06599999961</v>
      </c>
      <c r="J8" s="140">
        <v>245532.87999999983</v>
      </c>
      <c r="K8" s="227">
        <f t="shared" ref="K8:K19" si="8">I8/$I$20</f>
        <v>0.25450842333678075</v>
      </c>
      <c r="L8" s="228">
        <f t="shared" ref="L8:L19" si="9">J8/$J$20</f>
        <v>0.26456600383299728</v>
      </c>
      <c r="M8" s="52">
        <f>(J8-I8)/I8</f>
        <v>2.7445714548792199E-2</v>
      </c>
      <c r="O8" s="27">
        <f t="shared" ref="O8:O20" si="10">(I8/C8)*10</f>
        <v>3.4325531092983979</v>
      </c>
      <c r="P8" s="143">
        <f t="shared" ref="P8:P20" si="11">(J8/D8)*10</f>
        <v>3.4944988156445103</v>
      </c>
      <c r="Q8" s="52">
        <f>(P8-O8)/O8</f>
        <v>1.8046539812685926E-2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749236.16000000201</v>
      </c>
      <c r="D9" s="140">
        <v>744019.98000000056</v>
      </c>
      <c r="E9" s="214">
        <f t="shared" si="6"/>
        <v>0.23028096204013279</v>
      </c>
      <c r="F9" s="215">
        <f t="shared" si="7"/>
        <v>0.23289274235615695</v>
      </c>
      <c r="G9" s="52">
        <f>(D9-C9)/C9</f>
        <v>-6.961997135858251E-3</v>
      </c>
      <c r="I9" s="19">
        <v>190188.54800000048</v>
      </c>
      <c r="J9" s="140">
        <v>191044.33199999997</v>
      </c>
      <c r="K9" s="227">
        <f t="shared" si="8"/>
        <v>0.20255163373330998</v>
      </c>
      <c r="L9" s="228">
        <f t="shared" si="9"/>
        <v>0.20585363342043814</v>
      </c>
      <c r="M9" s="52">
        <f>(J9-I9)/I9</f>
        <v>4.4996610416284805E-3</v>
      </c>
      <c r="O9" s="27">
        <f t="shared" si="10"/>
        <v>2.5384325817910329</v>
      </c>
      <c r="P9" s="143">
        <f t="shared" si="11"/>
        <v>2.5677312052829526</v>
      </c>
      <c r="Q9" s="52">
        <f t="shared" ref="Q9:Q20" si="12">(P9-O9)/O9</f>
        <v>1.1542013643414381E-2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1129939.0799999989</v>
      </c>
      <c r="D10" s="210">
        <f>D11+D12</f>
        <v>1108314.4299999995</v>
      </c>
      <c r="E10" s="216">
        <f t="shared" si="6"/>
        <v>0.34729164485219399</v>
      </c>
      <c r="F10" s="217">
        <f t="shared" si="7"/>
        <v>0.34692399926625711</v>
      </c>
      <c r="G10" s="53">
        <f>(D10-C10)/C10</f>
        <v>-1.9137890159529186E-2</v>
      </c>
      <c r="I10" s="224">
        <f>I11+I12</f>
        <v>152063.18700000021</v>
      </c>
      <c r="J10" s="225">
        <f>J11+J12</f>
        <v>146327.59500000009</v>
      </c>
      <c r="K10" s="229">
        <f t="shared" si="8"/>
        <v>0.16194795786307697</v>
      </c>
      <c r="L10" s="230">
        <f t="shared" si="9"/>
        <v>0.15767056151356723</v>
      </c>
      <c r="M10" s="53">
        <f>(J10-I10)/I10</f>
        <v>-3.7718478174471728E-2</v>
      </c>
      <c r="O10" s="63">
        <f t="shared" si="10"/>
        <v>1.3457644725413016</v>
      </c>
      <c r="P10" s="237">
        <f t="shared" si="11"/>
        <v>1.320271495517749</v>
      </c>
      <c r="Q10" s="53">
        <f t="shared" si="12"/>
        <v>-1.8943119352387419E-2</v>
      </c>
      <c r="T10" s="2"/>
    </row>
    <row r="11" spans="1:20" ht="20.100000000000001" customHeight="1" x14ac:dyDescent="0.25">
      <c r="A11" s="8"/>
      <c r="B11" t="s">
        <v>6</v>
      </c>
      <c r="C11" s="19">
        <v>1081477.3399999989</v>
      </c>
      <c r="D11" s="140">
        <v>1075626.8399999994</v>
      </c>
      <c r="E11" s="214">
        <f t="shared" si="6"/>
        <v>0.33239672025413569</v>
      </c>
      <c r="F11" s="215">
        <f t="shared" si="7"/>
        <v>0.33669214705697409</v>
      </c>
      <c r="G11" s="52">
        <f t="shared" ref="G11:G19" si="13">(D11-C11)/C11</f>
        <v>-5.4097296204093743E-3</v>
      </c>
      <c r="I11" s="19">
        <v>142169.10200000022</v>
      </c>
      <c r="J11" s="140">
        <v>139268.6400000001</v>
      </c>
      <c r="K11" s="227">
        <f t="shared" si="8"/>
        <v>0.15141071415350182</v>
      </c>
      <c r="L11" s="228">
        <f t="shared" si="9"/>
        <v>0.15006441314114985</v>
      </c>
      <c r="M11" s="52">
        <f t="shared" ref="M11:M19" si="14">(J11-I11)/I11</f>
        <v>-2.0401493427173168E-2</v>
      </c>
      <c r="O11" s="27">
        <f t="shared" si="10"/>
        <v>1.3145823471437723</v>
      </c>
      <c r="P11" s="143">
        <f t="shared" si="11"/>
        <v>1.2947672447444707</v>
      </c>
      <c r="Q11" s="52">
        <f t="shared" si="12"/>
        <v>-1.5073306318432175E-2</v>
      </c>
    </row>
    <row r="12" spans="1:20" ht="20.100000000000001" customHeight="1" x14ac:dyDescent="0.25">
      <c r="A12" s="8"/>
      <c r="B12" t="s">
        <v>39</v>
      </c>
      <c r="C12" s="19">
        <v>48461.739999999983</v>
      </c>
      <c r="D12" s="140">
        <v>32687.590000000033</v>
      </c>
      <c r="E12" s="218">
        <f t="shared" si="6"/>
        <v>1.4894924598058308E-2</v>
      </c>
      <c r="F12" s="219">
        <f t="shared" si="7"/>
        <v>1.0231852209283E-2</v>
      </c>
      <c r="G12" s="52">
        <f t="shared" si="13"/>
        <v>-0.32549697967922647</v>
      </c>
      <c r="I12" s="19">
        <v>9894.0849999999955</v>
      </c>
      <c r="J12" s="140">
        <v>7058.9549999999963</v>
      </c>
      <c r="K12" s="231">
        <f t="shared" si="8"/>
        <v>1.0537243709575145E-2</v>
      </c>
      <c r="L12" s="232">
        <f t="shared" si="9"/>
        <v>7.6061483724173947E-3</v>
      </c>
      <c r="M12" s="52">
        <f t="shared" si="14"/>
        <v>-0.28654797285448835</v>
      </c>
      <c r="O12" s="27">
        <f t="shared" si="10"/>
        <v>2.0416280967212481</v>
      </c>
      <c r="P12" s="143">
        <f t="shared" si="11"/>
        <v>2.159521396346439</v>
      </c>
      <c r="Q12" s="52">
        <f t="shared" si="12"/>
        <v>5.7744747838512613E-2</v>
      </c>
    </row>
    <row r="13" spans="1:20" ht="20.100000000000001" customHeight="1" x14ac:dyDescent="0.25">
      <c r="A13" s="23" t="s">
        <v>130</v>
      </c>
      <c r="B13" s="15"/>
      <c r="C13" s="78">
        <f>SUM(C14:C16)</f>
        <v>628745.05000000121</v>
      </c>
      <c r="D13" s="210">
        <f>SUM(D14:D16)</f>
        <v>595311.73000000045</v>
      </c>
      <c r="E13" s="216">
        <f t="shared" si="6"/>
        <v>0.19324750021671575</v>
      </c>
      <c r="F13" s="217">
        <f t="shared" si="7"/>
        <v>0.18634416424742797</v>
      </c>
      <c r="G13" s="53">
        <f t="shared" si="13"/>
        <v>-5.3174685033306746E-2</v>
      </c>
      <c r="I13" s="224">
        <f>SUM(I14:I16)</f>
        <v>337776.16999999987</v>
      </c>
      <c r="J13" s="225">
        <f>SUM(J14:J16)</f>
        <v>326844.41899999994</v>
      </c>
      <c r="K13" s="229">
        <f t="shared" si="8"/>
        <v>0.3597330953369498</v>
      </c>
      <c r="L13" s="230">
        <f t="shared" si="9"/>
        <v>0.35218061959745595</v>
      </c>
      <c r="M13" s="53">
        <f t="shared" si="14"/>
        <v>-3.236389056101837E-2</v>
      </c>
      <c r="O13" s="63">
        <f t="shared" si="10"/>
        <v>5.3722279006411133</v>
      </c>
      <c r="P13" s="237">
        <f t="shared" si="11"/>
        <v>5.4903070530795635</v>
      </c>
      <c r="Q13" s="53">
        <f t="shared" si="12"/>
        <v>2.1979550127491566E-2</v>
      </c>
    </row>
    <row r="14" spans="1:20" ht="20.100000000000001" customHeight="1" x14ac:dyDescent="0.25">
      <c r="A14" s="8"/>
      <c r="B14" s="3" t="s">
        <v>7</v>
      </c>
      <c r="C14" s="31">
        <v>591578.1600000012</v>
      </c>
      <c r="D14" s="141">
        <v>560710.19000000041</v>
      </c>
      <c r="E14" s="214">
        <f t="shared" si="6"/>
        <v>0.18182409643273426</v>
      </c>
      <c r="F14" s="215">
        <f t="shared" si="7"/>
        <v>0.17551320841698606</v>
      </c>
      <c r="G14" s="52">
        <f t="shared" si="13"/>
        <v>-5.2179022295212395E-2</v>
      </c>
      <c r="I14" s="31">
        <v>317861.44799999986</v>
      </c>
      <c r="J14" s="141">
        <v>307449.66699999996</v>
      </c>
      <c r="K14" s="227">
        <f t="shared" si="8"/>
        <v>0.33852382948543974</v>
      </c>
      <c r="L14" s="228">
        <f t="shared" si="9"/>
        <v>0.331282432633771</v>
      </c>
      <c r="M14" s="52">
        <f t="shared" si="14"/>
        <v>-3.2755721291497751E-2</v>
      </c>
      <c r="O14" s="27">
        <f t="shared" si="10"/>
        <v>5.3731099200822294</v>
      </c>
      <c r="P14" s="143">
        <f t="shared" si="11"/>
        <v>5.4832188264671942</v>
      </c>
      <c r="Q14" s="52">
        <f t="shared" si="12"/>
        <v>2.0492584001199743E-2</v>
      </c>
      <c r="S14" s="119"/>
    </row>
    <row r="15" spans="1:20" ht="20.100000000000001" customHeight="1" x14ac:dyDescent="0.25">
      <c r="A15" s="8"/>
      <c r="B15" s="3" t="s">
        <v>8</v>
      </c>
      <c r="C15" s="31">
        <v>23704.100000000009</v>
      </c>
      <c r="D15" s="141">
        <v>20501.830000000005</v>
      </c>
      <c r="E15" s="214">
        <f t="shared" si="6"/>
        <v>7.2855572698139652E-3</v>
      </c>
      <c r="F15" s="215">
        <f t="shared" si="7"/>
        <v>6.417472030817945E-3</v>
      </c>
      <c r="G15" s="52">
        <f t="shared" si="13"/>
        <v>-0.13509350703042947</v>
      </c>
      <c r="I15" s="31">
        <v>16738.731000000007</v>
      </c>
      <c r="J15" s="141">
        <v>15579.407000000014</v>
      </c>
      <c r="K15" s="227">
        <f t="shared" si="8"/>
        <v>1.7826821574306328E-2</v>
      </c>
      <c r="L15" s="228">
        <f t="shared" si="9"/>
        <v>1.6787085510005139E-2</v>
      </c>
      <c r="M15" s="52">
        <f t="shared" si="14"/>
        <v>-6.9259969587897235E-2</v>
      </c>
      <c r="O15" s="27">
        <f t="shared" si="10"/>
        <v>7.0615340806020903</v>
      </c>
      <c r="P15" s="143">
        <f t="shared" si="11"/>
        <v>7.5990323790608008</v>
      </c>
      <c r="Q15" s="52">
        <f t="shared" si="12"/>
        <v>7.6116363997337178E-2</v>
      </c>
      <c r="S15" s="119"/>
    </row>
    <row r="16" spans="1:20" ht="20.100000000000001" customHeight="1" x14ac:dyDescent="0.25">
      <c r="A16" s="32"/>
      <c r="B16" s="33" t="s">
        <v>9</v>
      </c>
      <c r="C16" s="211">
        <v>13462.790000000043</v>
      </c>
      <c r="D16" s="212">
        <v>14099.71000000003</v>
      </c>
      <c r="E16" s="218">
        <f t="shared" si="6"/>
        <v>4.1378465141675503E-3</v>
      </c>
      <c r="F16" s="219">
        <f t="shared" si="7"/>
        <v>4.4134837996239488E-3</v>
      </c>
      <c r="G16" s="52">
        <f t="shared" si="13"/>
        <v>4.7309658696301833E-2</v>
      </c>
      <c r="I16" s="211">
        <v>3175.990999999995</v>
      </c>
      <c r="J16" s="212">
        <v>3815.3449999999975</v>
      </c>
      <c r="K16" s="231">
        <f t="shared" si="8"/>
        <v>3.3824442772037266E-3</v>
      </c>
      <c r="L16" s="232">
        <f t="shared" si="9"/>
        <v>4.1111014536798773E-3</v>
      </c>
      <c r="M16" s="52">
        <f t="shared" si="14"/>
        <v>0.20130850496742703</v>
      </c>
      <c r="O16" s="27">
        <f t="shared" si="10"/>
        <v>2.3590882721931967</v>
      </c>
      <c r="P16" s="143">
        <f t="shared" si="11"/>
        <v>2.7059740945026456</v>
      </c>
      <c r="Q16" s="52">
        <f t="shared" si="12"/>
        <v>0.14704232410386073</v>
      </c>
    </row>
    <row r="17" spans="1:17" ht="20.100000000000001" customHeight="1" x14ac:dyDescent="0.25">
      <c r="A17" s="8" t="s">
        <v>131</v>
      </c>
      <c r="B17" s="3"/>
      <c r="C17" s="19">
        <v>4033.5400000000018</v>
      </c>
      <c r="D17" s="140">
        <v>2961.35</v>
      </c>
      <c r="E17" s="214">
        <f t="shared" si="6"/>
        <v>1.2397258984768636E-3</v>
      </c>
      <c r="F17" s="215">
        <f t="shared" si="7"/>
        <v>9.2696021762265688E-4</v>
      </c>
      <c r="G17" s="54">
        <f t="shared" si="13"/>
        <v>-0.26581861094720799</v>
      </c>
      <c r="I17" s="31">
        <v>2264.1219999999985</v>
      </c>
      <c r="J17" s="141">
        <v>2127.8759999999988</v>
      </c>
      <c r="K17" s="227">
        <f t="shared" si="8"/>
        <v>2.4112998121817923E-3</v>
      </c>
      <c r="L17" s="228">
        <f t="shared" si="9"/>
        <v>2.2928238774869701E-3</v>
      </c>
      <c r="M17" s="54">
        <f t="shared" si="14"/>
        <v>-6.017608591763153E-2</v>
      </c>
      <c r="O17" s="238">
        <f t="shared" si="10"/>
        <v>5.6132379993752322</v>
      </c>
      <c r="P17" s="239">
        <f t="shared" si="11"/>
        <v>7.185493102807837</v>
      </c>
      <c r="Q17" s="54">
        <f t="shared" si="12"/>
        <v>0.28009770895294317</v>
      </c>
    </row>
    <row r="18" spans="1:17" ht="20.100000000000001" customHeight="1" x14ac:dyDescent="0.25">
      <c r="A18" s="8" t="s">
        <v>10</v>
      </c>
      <c r="C18" s="19">
        <v>20219.760000000057</v>
      </c>
      <c r="D18" s="140">
        <v>17294.63</v>
      </c>
      <c r="E18" s="214">
        <f t="shared" si="6"/>
        <v>6.2146303576973592E-3</v>
      </c>
      <c r="F18" s="215">
        <f t="shared" si="7"/>
        <v>5.4135559756541213E-3</v>
      </c>
      <c r="G18" s="52">
        <f t="shared" si="13"/>
        <v>-0.14466690010168506</v>
      </c>
      <c r="I18" s="19">
        <v>11983.489</v>
      </c>
      <c r="J18" s="140">
        <v>10343.927999999991</v>
      </c>
      <c r="K18" s="227">
        <f t="shared" si="8"/>
        <v>1.2762468089167719E-2</v>
      </c>
      <c r="L18" s="228">
        <f t="shared" si="9"/>
        <v>1.1145764652360397E-2</v>
      </c>
      <c r="M18" s="52">
        <f t="shared" si="14"/>
        <v>-0.13681833395933429</v>
      </c>
      <c r="O18" s="27">
        <f t="shared" si="10"/>
        <v>5.926622769014056</v>
      </c>
      <c r="P18" s="143">
        <f t="shared" si="11"/>
        <v>5.9810056647641439</v>
      </c>
      <c r="Q18" s="52">
        <f t="shared" si="12"/>
        <v>9.1760346270756271E-3</v>
      </c>
    </row>
    <row r="19" spans="1:17" ht="20.100000000000001" customHeight="1" thickBot="1" x14ac:dyDescent="0.3">
      <c r="A19" s="8" t="s">
        <v>11</v>
      </c>
      <c r="B19" s="10"/>
      <c r="C19" s="21">
        <v>25201.270000000015</v>
      </c>
      <c r="D19" s="142">
        <v>24160.420000000002</v>
      </c>
      <c r="E19" s="220">
        <f t="shared" si="6"/>
        <v>7.7457189202308719E-3</v>
      </c>
      <c r="F19" s="221">
        <f t="shared" si="7"/>
        <v>7.562681946090396E-3</v>
      </c>
      <c r="G19" s="55">
        <f t="shared" si="13"/>
        <v>-4.1301489964593548E-2</v>
      </c>
      <c r="I19" s="21">
        <v>5713.7060000000019</v>
      </c>
      <c r="J19" s="142">
        <v>5838.0420000000031</v>
      </c>
      <c r="K19" s="233">
        <f t="shared" si="8"/>
        <v>6.0851218285330891E-3</v>
      </c>
      <c r="L19" s="234">
        <f t="shared" si="9"/>
        <v>6.2905931056940357E-3</v>
      </c>
      <c r="M19" s="55">
        <f t="shared" si="14"/>
        <v>2.1761007654226713E-2</v>
      </c>
      <c r="O19" s="240">
        <f t="shared" si="10"/>
        <v>2.2672293896299665</v>
      </c>
      <c r="P19" s="241">
        <f t="shared" si="11"/>
        <v>2.4163661062183532</v>
      </c>
      <c r="Q19" s="55">
        <f t="shared" si="12"/>
        <v>6.5779279886949302E-2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3253574.0400000024</v>
      </c>
      <c r="D20" s="145">
        <f>D8+D9+D10+D13+D17+D18+D19</f>
        <v>3194689.4200000004</v>
      </c>
      <c r="E20" s="222">
        <f>E8+E9+E10+E13+E17+E18+E19</f>
        <v>1</v>
      </c>
      <c r="F20" s="223">
        <f>F8+F9+F10+F13+F17+F18+F19</f>
        <v>1</v>
      </c>
      <c r="G20" s="55">
        <f>(D20-C20)/C20</f>
        <v>-1.8098441675543347E-2</v>
      </c>
      <c r="H20" s="1"/>
      <c r="I20" s="213">
        <f>I8+I9+I10+I13+I17+I18+I19</f>
        <v>938963.28800000006</v>
      </c>
      <c r="J20" s="226">
        <f>J8+J9+J10+J13+J17+J18+J19</f>
        <v>928059.07199999981</v>
      </c>
      <c r="K20" s="235">
        <f>K8+K9+K10+K13+K17+K18+K19</f>
        <v>1.0000000000000002</v>
      </c>
      <c r="L20" s="236">
        <f>L8+L9+L10+L13+L17+L18+L19</f>
        <v>1</v>
      </c>
      <c r="M20" s="55">
        <f>(J20-I20)/I20</f>
        <v>-1.1613037633480136E-2</v>
      </c>
      <c r="N20" s="1"/>
      <c r="O20" s="24">
        <f t="shared" si="10"/>
        <v>2.8859441231587875</v>
      </c>
      <c r="P20" s="242">
        <f t="shared" si="11"/>
        <v>2.9050056202333425</v>
      </c>
      <c r="Q20" s="55">
        <f t="shared" si="12"/>
        <v>6.6049432217320462E-3</v>
      </c>
    </row>
    <row r="21" spans="1:17" x14ac:dyDescent="0.25">
      <c r="J21" s="272"/>
    </row>
    <row r="22" spans="1:17" x14ac:dyDescent="0.25">
      <c r="A22" s="1"/>
      <c r="D22" s="119"/>
    </row>
    <row r="23" spans="1:17" ht="8.25" customHeight="1" thickBot="1" x14ac:dyDescent="0.3"/>
    <row r="24" spans="1:17" ht="15" customHeight="1" x14ac:dyDescent="0.25">
      <c r="A24" s="327" t="s">
        <v>2</v>
      </c>
      <c r="B24" s="320"/>
      <c r="C24" s="342" t="s">
        <v>1</v>
      </c>
      <c r="D24" s="343"/>
      <c r="E24" s="340" t="s">
        <v>105</v>
      </c>
      <c r="F24" s="340"/>
      <c r="G24" s="130" t="s">
        <v>0</v>
      </c>
      <c r="I24" s="344">
        <v>1000</v>
      </c>
      <c r="J24" s="343"/>
      <c r="K24" s="340" t="s">
        <v>105</v>
      </c>
      <c r="L24" s="340"/>
      <c r="M24" s="130" t="s">
        <v>0</v>
      </c>
      <c r="O24" s="350" t="s">
        <v>22</v>
      </c>
      <c r="P24" s="340"/>
      <c r="Q24" s="130" t="s">
        <v>0</v>
      </c>
    </row>
    <row r="25" spans="1:17" ht="15" customHeight="1" x14ac:dyDescent="0.25">
      <c r="A25" s="341"/>
      <c r="B25" s="321"/>
      <c r="C25" s="345" t="str">
        <f>C5</f>
        <v>jan-dez</v>
      </c>
      <c r="D25" s="346"/>
      <c r="E25" s="347" t="str">
        <f>C5</f>
        <v>jan-dez</v>
      </c>
      <c r="F25" s="347"/>
      <c r="G25" s="131" t="str">
        <f>G5</f>
        <v>2023 /2022</v>
      </c>
      <c r="I25" s="348" t="str">
        <f>C5</f>
        <v>jan-dez</v>
      </c>
      <c r="J25" s="346"/>
      <c r="K25" s="336" t="str">
        <f>C5</f>
        <v>jan-dez</v>
      </c>
      <c r="L25" s="337"/>
      <c r="M25" s="131" t="str">
        <f>G5</f>
        <v>2023 /2022</v>
      </c>
      <c r="O25" s="348" t="str">
        <f>C5</f>
        <v>jan-dez</v>
      </c>
      <c r="P25" s="346"/>
      <c r="Q25" s="131" t="str">
        <f>G5</f>
        <v>2023 /2022</v>
      </c>
    </row>
    <row r="26" spans="1:17" ht="19.5" customHeight="1" x14ac:dyDescent="0.25">
      <c r="A26" s="341"/>
      <c r="B26" s="321"/>
      <c r="C26" s="139">
        <f>C6</f>
        <v>2022</v>
      </c>
      <c r="D26" s="137">
        <f>D6</f>
        <v>2023</v>
      </c>
      <c r="E26" s="68">
        <f>C6</f>
        <v>2022</v>
      </c>
      <c r="F26" s="137">
        <f>D6</f>
        <v>2023</v>
      </c>
      <c r="G26" s="131" t="s">
        <v>1</v>
      </c>
      <c r="I26" s="16">
        <f>C6</f>
        <v>2022</v>
      </c>
      <c r="J26" s="138">
        <f>D6</f>
        <v>2023</v>
      </c>
      <c r="K26" s="136">
        <f>C6</f>
        <v>2022</v>
      </c>
      <c r="L26" s="137">
        <f>D6</f>
        <v>2023</v>
      </c>
      <c r="M26" s="260">
        <v>1000</v>
      </c>
      <c r="O26" s="16">
        <f>C6</f>
        <v>2022</v>
      </c>
      <c r="P26" s="138">
        <f>D6</f>
        <v>2023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586216.0000000007</v>
      </c>
      <c r="D27" s="210">
        <f>D28+D29</f>
        <v>576909.2200000002</v>
      </c>
      <c r="E27" s="216">
        <f>C27/$C$40</f>
        <v>0.39916447119716125</v>
      </c>
      <c r="F27" s="217">
        <f>D27/$D$40</f>
        <v>0.40676512998793768</v>
      </c>
      <c r="G27" s="53">
        <f>(D27-C27)/C27</f>
        <v>-1.5876025219373886E-2</v>
      </c>
      <c r="I27" s="78">
        <f>I28+I29</f>
        <v>151023.21799999988</v>
      </c>
      <c r="J27" s="210">
        <f>J28+J29</f>
        <v>150799.91900000011</v>
      </c>
      <c r="K27" s="216">
        <f>I27/$I$40</f>
        <v>0.36115571575331135</v>
      </c>
      <c r="L27" s="217">
        <f>J27/$J$40</f>
        <v>0.36966709577489326</v>
      </c>
      <c r="M27" s="53">
        <f>(J27-I27)/I27</f>
        <v>-1.4785739766170684E-3</v>
      </c>
      <c r="O27" s="63">
        <f t="shared" ref="O27" si="15">(I27/C27)*10</f>
        <v>2.5762384172386921</v>
      </c>
      <c r="P27" s="237">
        <f t="shared" ref="P27" si="16">(J27/D27)*10</f>
        <v>2.6139280457330889</v>
      </c>
      <c r="Q27" s="53">
        <f>(P27-O27)/O27</f>
        <v>1.462971293425318E-2</v>
      </c>
    </row>
    <row r="28" spans="1:17" ht="20.100000000000001" customHeight="1" x14ac:dyDescent="0.25">
      <c r="A28" s="8" t="s">
        <v>4</v>
      </c>
      <c r="C28" s="19">
        <v>297686.03000000067</v>
      </c>
      <c r="D28" s="140">
        <v>287357.20000000007</v>
      </c>
      <c r="E28" s="214">
        <f>C28/$C$40</f>
        <v>0.20269949429516151</v>
      </c>
      <c r="F28" s="215">
        <f>D28/$D$40</f>
        <v>0.20260880699908002</v>
      </c>
      <c r="G28" s="52">
        <f>(D28-C28)/C28</f>
        <v>-3.4697059851954003E-2</v>
      </c>
      <c r="I28" s="19">
        <v>82800.81599999989</v>
      </c>
      <c r="J28" s="140">
        <v>81793.313000000097</v>
      </c>
      <c r="K28" s="214">
        <f>I28/$I$40</f>
        <v>0.19800920920277451</v>
      </c>
      <c r="L28" s="215">
        <f>J28/$J$40</f>
        <v>0.20050605246357484</v>
      </c>
      <c r="M28" s="52">
        <f>(J28-I28)/I28</f>
        <v>-1.2167790713557636E-2</v>
      </c>
      <c r="O28" s="27">
        <f t="shared" ref="O28:O40" si="17">(I28/C28)*10</f>
        <v>2.7814814151675069</v>
      </c>
      <c r="P28" s="143">
        <f t="shared" ref="P28:P40" si="18">(J28/D28)*10</f>
        <v>2.8463985938059002</v>
      </c>
      <c r="Q28" s="52">
        <f>(P28-O28)/O28</f>
        <v>2.3339066112179594E-2</v>
      </c>
    </row>
    <row r="29" spans="1:17" ht="20.100000000000001" customHeight="1" x14ac:dyDescent="0.25">
      <c r="A29" s="8" t="s">
        <v>5</v>
      </c>
      <c r="C29" s="19">
        <v>288529.97000000009</v>
      </c>
      <c r="D29" s="140">
        <v>289552.02000000014</v>
      </c>
      <c r="E29" s="214">
        <f>C29/$C$40</f>
        <v>0.19646497690199977</v>
      </c>
      <c r="F29" s="215">
        <f>D29/$D$40</f>
        <v>0.20415632298885766</v>
      </c>
      <c r="G29" s="52">
        <f t="shared" ref="G29:G40" si="19">(D29-C29)/C29</f>
        <v>3.5422663371851675E-3</v>
      </c>
      <c r="I29" s="19">
        <v>68222.402000000002</v>
      </c>
      <c r="J29" s="140">
        <v>69006.606000000014</v>
      </c>
      <c r="K29" s="214">
        <f t="shared" ref="K29:K39" si="20">I29/$I$40</f>
        <v>0.16314650655053689</v>
      </c>
      <c r="L29" s="215">
        <f t="shared" ref="L29:L39" si="21">J29/$J$40</f>
        <v>0.16916104331131843</v>
      </c>
      <c r="M29" s="52">
        <f t="shared" ref="M29:M40" si="22">(J29-I29)/I29</f>
        <v>1.1494816614636531E-2</v>
      </c>
      <c r="O29" s="27">
        <f t="shared" si="17"/>
        <v>2.3644823447630063</v>
      </c>
      <c r="P29" s="143">
        <f t="shared" si="18"/>
        <v>2.3832196370103023</v>
      </c>
      <c r="Q29" s="52">
        <f t="shared" ref="Q29:Q38" si="23">(P29-O29)/O29</f>
        <v>7.924479659912189E-3</v>
      </c>
    </row>
    <row r="30" spans="1:17" ht="20.100000000000001" customHeight="1" x14ac:dyDescent="0.25">
      <c r="A30" s="23" t="s">
        <v>38</v>
      </c>
      <c r="B30" s="15"/>
      <c r="C30" s="78">
        <f>C31+C32</f>
        <v>393438.3000000001</v>
      </c>
      <c r="D30" s="210">
        <f>D31+D32</f>
        <v>386082.37999999983</v>
      </c>
      <c r="E30" s="216">
        <f>C30/$C$40</f>
        <v>0.26789884781072154</v>
      </c>
      <c r="F30" s="217">
        <f>D30/$D$40</f>
        <v>0.27221761074775719</v>
      </c>
      <c r="G30" s="53">
        <f>(D30-C30)/C30</f>
        <v>-1.8696502094484122E-2</v>
      </c>
      <c r="I30" s="78">
        <f>I31+I32</f>
        <v>54389.809999999983</v>
      </c>
      <c r="J30" s="210">
        <f>J31+J32</f>
        <v>52889.519000000015</v>
      </c>
      <c r="K30" s="216">
        <f t="shared" si="20"/>
        <v>0.13006735666456679</v>
      </c>
      <c r="L30" s="217">
        <f t="shared" si="21"/>
        <v>0.12965202511588236</v>
      </c>
      <c r="M30" s="53">
        <f t="shared" si="22"/>
        <v>-2.7584045614426098E-2</v>
      </c>
      <c r="O30" s="63">
        <f t="shared" si="17"/>
        <v>1.382422860204509</v>
      </c>
      <c r="P30" s="237">
        <f t="shared" si="18"/>
        <v>1.3699024285956805</v>
      </c>
      <c r="Q30" s="53">
        <f t="shared" si="23"/>
        <v>-9.0568754100147971E-3</v>
      </c>
    </row>
    <row r="31" spans="1:17" ht="20.100000000000001" customHeight="1" x14ac:dyDescent="0.25">
      <c r="A31" s="8"/>
      <c r="B31" t="s">
        <v>6</v>
      </c>
      <c r="C31" s="31">
        <v>369684.40000000008</v>
      </c>
      <c r="D31" s="141">
        <v>371311.63999999984</v>
      </c>
      <c r="E31" s="214">
        <f t="shared" ref="E31:E38" si="24">C31/$C$40</f>
        <v>0.25172441222320729</v>
      </c>
      <c r="F31" s="215">
        <f t="shared" ref="F31:F38" si="25">D31/$D$40</f>
        <v>0.26180310918004429</v>
      </c>
      <c r="G31" s="52">
        <f>(D31-C31)/C31</f>
        <v>4.4017004774877097E-3</v>
      </c>
      <c r="I31" s="31">
        <v>49877.064999999988</v>
      </c>
      <c r="J31" s="141">
        <v>49852.421000000017</v>
      </c>
      <c r="K31" s="214">
        <f>I31/$I$40</f>
        <v>0.11927561436116031</v>
      </c>
      <c r="L31" s="215">
        <f>J31/$J$40</f>
        <v>0.12220696012719537</v>
      </c>
      <c r="M31" s="52">
        <f>(J31-I31)/I31</f>
        <v>-4.9409483096030484E-4</v>
      </c>
      <c r="O31" s="27">
        <f t="shared" si="17"/>
        <v>1.3491795975161511</v>
      </c>
      <c r="P31" s="143">
        <f t="shared" si="18"/>
        <v>1.3426032375392283</v>
      </c>
      <c r="Q31" s="52">
        <f t="shared" si="23"/>
        <v>-4.8743399240768065E-3</v>
      </c>
    </row>
    <row r="32" spans="1:17" ht="20.100000000000001" customHeight="1" x14ac:dyDescent="0.25">
      <c r="A32" s="8"/>
      <c r="B32" t="s">
        <v>39</v>
      </c>
      <c r="C32" s="31">
        <v>23753.899999999998</v>
      </c>
      <c r="D32" s="141">
        <v>14770.740000000005</v>
      </c>
      <c r="E32" s="218">
        <f t="shared" si="24"/>
        <v>1.6174435587514219E-2</v>
      </c>
      <c r="F32" s="219">
        <f t="shared" si="25"/>
        <v>1.0414501567712908E-2</v>
      </c>
      <c r="G32" s="52">
        <f>(D32-C32)/C32</f>
        <v>-0.37817621527412315</v>
      </c>
      <c r="I32" s="31">
        <v>4512.7449999999972</v>
      </c>
      <c r="J32" s="141">
        <v>3037.0979999999977</v>
      </c>
      <c r="K32" s="218">
        <f>I32/$I$40</f>
        <v>1.079174230340647E-2</v>
      </c>
      <c r="L32" s="219">
        <f>J32/$J$40</f>
        <v>7.4450649886869972E-3</v>
      </c>
      <c r="M32" s="52">
        <f>(J32-I32)/I32</f>
        <v>-0.32699543182697016</v>
      </c>
      <c r="O32" s="27">
        <f t="shared" si="17"/>
        <v>1.8997911921831774</v>
      </c>
      <c r="P32" s="143">
        <f t="shared" si="18"/>
        <v>2.0561583238212822</v>
      </c>
      <c r="Q32" s="52">
        <f t="shared" si="23"/>
        <v>8.230753583945867E-2</v>
      </c>
    </row>
    <row r="33" spans="1:17" ht="20.100000000000001" customHeight="1" x14ac:dyDescent="0.25">
      <c r="A33" s="23" t="s">
        <v>130</v>
      </c>
      <c r="B33" s="15"/>
      <c r="C33" s="78">
        <f>SUM(C34:C36)</f>
        <v>468627.70000000019</v>
      </c>
      <c r="D33" s="210">
        <f>SUM(D34:D36)</f>
        <v>436474.24000000011</v>
      </c>
      <c r="E33" s="216">
        <f t="shared" si="24"/>
        <v>0.31909659248270561</v>
      </c>
      <c r="F33" s="217">
        <f t="shared" si="25"/>
        <v>0.30774772670470807</v>
      </c>
      <c r="G33" s="53">
        <f t="shared" si="19"/>
        <v>-6.8611949314989415E-2</v>
      </c>
      <c r="I33" s="78">
        <f>SUM(I34:I36)</f>
        <v>205615.04599999997</v>
      </c>
      <c r="J33" s="210">
        <f>SUM(J34:J36)</f>
        <v>197871.54199999999</v>
      </c>
      <c r="K33" s="216">
        <f t="shared" si="20"/>
        <v>0.491706176647488</v>
      </c>
      <c r="L33" s="217">
        <f t="shared" si="21"/>
        <v>0.48505727823129502</v>
      </c>
      <c r="M33" s="53">
        <f t="shared" si="22"/>
        <v>-3.7660201189751392E-2</v>
      </c>
      <c r="O33" s="63">
        <f t="shared" si="17"/>
        <v>4.3875990685142998</v>
      </c>
      <c r="P33" s="237">
        <f t="shared" si="18"/>
        <v>4.5334071032462289</v>
      </c>
      <c r="Q33" s="53">
        <f t="shared" si="23"/>
        <v>3.3231850142885003E-2</v>
      </c>
    </row>
    <row r="34" spans="1:17" ht="20.100000000000001" customHeight="1" x14ac:dyDescent="0.25">
      <c r="A34" s="8"/>
      <c r="B34" s="3" t="s">
        <v>7</v>
      </c>
      <c r="C34" s="31">
        <v>442583.70000000013</v>
      </c>
      <c r="D34" s="141">
        <v>412987.60000000003</v>
      </c>
      <c r="E34" s="214">
        <f t="shared" si="24"/>
        <v>0.30136278875189842</v>
      </c>
      <c r="F34" s="215">
        <f t="shared" si="25"/>
        <v>0.29118784892605176</v>
      </c>
      <c r="G34" s="52">
        <f t="shared" si="19"/>
        <v>-6.6871192951751465E-2</v>
      </c>
      <c r="I34" s="31">
        <v>196263.87899999999</v>
      </c>
      <c r="J34" s="141">
        <v>189466.826</v>
      </c>
      <c r="K34" s="214">
        <f t="shared" si="20"/>
        <v>0.46934387066739863</v>
      </c>
      <c r="L34" s="215">
        <f t="shared" si="21"/>
        <v>0.46445417064916983</v>
      </c>
      <c r="M34" s="52">
        <f t="shared" si="22"/>
        <v>-3.4632215742561499E-2</v>
      </c>
      <c r="O34" s="27">
        <f t="shared" si="17"/>
        <v>4.4345031007694127</v>
      </c>
      <c r="P34" s="143">
        <f t="shared" si="18"/>
        <v>4.5877122218681619</v>
      </c>
      <c r="Q34" s="52">
        <f t="shared" si="23"/>
        <v>3.4549332274041368E-2</v>
      </c>
    </row>
    <row r="35" spans="1:17" ht="20.100000000000001" customHeight="1" x14ac:dyDescent="0.25">
      <c r="A35" s="8"/>
      <c r="B35" s="3" t="s">
        <v>8</v>
      </c>
      <c r="C35" s="31">
        <v>14234.870000000012</v>
      </c>
      <c r="D35" s="141">
        <v>11401.150000000007</v>
      </c>
      <c r="E35" s="214">
        <f t="shared" si="24"/>
        <v>9.6927657315909709E-3</v>
      </c>
      <c r="F35" s="215">
        <f t="shared" si="25"/>
        <v>8.0386828654982791E-3</v>
      </c>
      <c r="G35" s="52">
        <f t="shared" si="19"/>
        <v>-0.19906890614385678</v>
      </c>
      <c r="I35" s="31">
        <v>7167.7470000000003</v>
      </c>
      <c r="J35" s="141">
        <v>6082.293999999999</v>
      </c>
      <c r="K35" s="214">
        <f t="shared" si="20"/>
        <v>1.7140892853466098E-2</v>
      </c>
      <c r="L35" s="215">
        <f t="shared" si="21"/>
        <v>1.4909981209134844E-2</v>
      </c>
      <c r="M35" s="52">
        <f t="shared" si="22"/>
        <v>-0.15143573008366523</v>
      </c>
      <c r="O35" s="27">
        <f t="shared" si="17"/>
        <v>5.0353441935191503</v>
      </c>
      <c r="P35" s="143">
        <f t="shared" si="18"/>
        <v>5.3348074536340597</v>
      </c>
      <c r="Q35" s="52">
        <f t="shared" si="23"/>
        <v>5.9472252264371549E-2</v>
      </c>
    </row>
    <row r="36" spans="1:17" ht="20.100000000000001" customHeight="1" x14ac:dyDescent="0.25">
      <c r="A36" s="32"/>
      <c r="B36" s="33" t="s">
        <v>9</v>
      </c>
      <c r="C36" s="211">
        <v>11809.130000000036</v>
      </c>
      <c r="D36" s="212">
        <v>12085.490000000027</v>
      </c>
      <c r="E36" s="218">
        <f t="shared" si="24"/>
        <v>8.0410379992162297E-3</v>
      </c>
      <c r="F36" s="219">
        <f t="shared" si="25"/>
        <v>8.5211949131579669E-3</v>
      </c>
      <c r="G36" s="52">
        <f t="shared" si="19"/>
        <v>2.3402232001848624E-2</v>
      </c>
      <c r="I36" s="211">
        <v>2183.4199999999973</v>
      </c>
      <c r="J36" s="212">
        <v>2322.4219999999982</v>
      </c>
      <c r="K36" s="218">
        <f t="shared" si="20"/>
        <v>5.2214131266233171E-3</v>
      </c>
      <c r="L36" s="219">
        <f t="shared" si="21"/>
        <v>5.6931263729904117E-3</v>
      </c>
      <c r="M36" s="52">
        <f t="shared" si="22"/>
        <v>6.3662511106429842E-2</v>
      </c>
      <c r="O36" s="27">
        <f t="shared" si="17"/>
        <v>1.8489253653740714</v>
      </c>
      <c r="P36" s="143">
        <f t="shared" si="18"/>
        <v>1.921661430359872</v>
      </c>
      <c r="Q36" s="52">
        <f t="shared" si="23"/>
        <v>3.9339643637310809E-2</v>
      </c>
    </row>
    <row r="37" spans="1:17" ht="20.100000000000001" customHeight="1" x14ac:dyDescent="0.25">
      <c r="A37" s="8" t="s">
        <v>131</v>
      </c>
      <c r="B37" s="3"/>
      <c r="C37" s="19">
        <v>2014.0800000000002</v>
      </c>
      <c r="D37" s="140">
        <v>1709.8700000000001</v>
      </c>
      <c r="E37" s="214">
        <f t="shared" si="24"/>
        <v>1.3714214182976542E-3</v>
      </c>
      <c r="F37" s="215">
        <f t="shared" si="25"/>
        <v>1.2055891441854142E-3</v>
      </c>
      <c r="G37" s="54">
        <f>(D37-C37)/C37</f>
        <v>-0.15104166666666669</v>
      </c>
      <c r="I37" s="19">
        <v>464.1230000000001</v>
      </c>
      <c r="J37" s="140">
        <v>407.71200000000005</v>
      </c>
      <c r="K37" s="214">
        <f>I37/$I$40</f>
        <v>1.1099000304878573E-3</v>
      </c>
      <c r="L37" s="215">
        <f>J37/$J$40</f>
        <v>9.9945485350408695E-4</v>
      </c>
      <c r="M37" s="54">
        <f>(J37-I37)/I37</f>
        <v>-0.12154321160554432</v>
      </c>
      <c r="O37" s="238">
        <f t="shared" si="17"/>
        <v>2.3043920797585002</v>
      </c>
      <c r="P37" s="239">
        <f t="shared" si="18"/>
        <v>2.3844619766414992</v>
      </c>
      <c r="Q37" s="54">
        <f t="shared" si="23"/>
        <v>3.4746646452365096E-2</v>
      </c>
    </row>
    <row r="38" spans="1:17" ht="20.100000000000001" customHeight="1" x14ac:dyDescent="0.25">
      <c r="A38" s="8" t="s">
        <v>10</v>
      </c>
      <c r="C38" s="19">
        <v>6091.9200000000146</v>
      </c>
      <c r="D38" s="140">
        <v>6262.7000000000071</v>
      </c>
      <c r="E38" s="214">
        <f t="shared" si="24"/>
        <v>4.1480922140907338E-3</v>
      </c>
      <c r="F38" s="215">
        <f t="shared" si="25"/>
        <v>4.4156825567382325E-3</v>
      </c>
      <c r="G38" s="52">
        <f t="shared" si="19"/>
        <v>2.8033854679639925E-2</v>
      </c>
      <c r="I38" s="19">
        <v>3681.4040000000018</v>
      </c>
      <c r="J38" s="140">
        <v>3060.3420000000019</v>
      </c>
      <c r="K38" s="214">
        <f t="shared" si="20"/>
        <v>8.8036800844563199E-3</v>
      </c>
      <c r="L38" s="215">
        <f t="shared" si="21"/>
        <v>7.5020447406071106E-3</v>
      </c>
      <c r="M38" s="52">
        <f t="shared" si="22"/>
        <v>-0.16870248416093414</v>
      </c>
      <c r="O38" s="27">
        <f t="shared" si="17"/>
        <v>6.0430931463315227</v>
      </c>
      <c r="P38" s="143">
        <f t="shared" si="18"/>
        <v>4.8866175930509179</v>
      </c>
      <c r="Q38" s="52">
        <f t="shared" si="23"/>
        <v>-0.19137145916452514</v>
      </c>
    </row>
    <row r="39" spans="1:17" ht="20.100000000000001" customHeight="1" thickBot="1" x14ac:dyDescent="0.3">
      <c r="A39" s="8" t="s">
        <v>11</v>
      </c>
      <c r="B39" s="10"/>
      <c r="C39" s="21">
        <v>12219.660000000009</v>
      </c>
      <c r="D39" s="142">
        <v>10847.420000000009</v>
      </c>
      <c r="E39" s="220">
        <f>C39/$C$40</f>
        <v>8.3205748770233175E-3</v>
      </c>
      <c r="F39" s="221">
        <f>D39/$D$40</f>
        <v>7.648260858673323E-3</v>
      </c>
      <c r="G39" s="55">
        <f t="shared" si="19"/>
        <v>-0.11229772350458186</v>
      </c>
      <c r="I39" s="21">
        <v>2992.8889999999988</v>
      </c>
      <c r="J39" s="142">
        <v>2905.3499999999976</v>
      </c>
      <c r="K39" s="220">
        <f t="shared" si="20"/>
        <v>7.1571708196895446E-3</v>
      </c>
      <c r="L39" s="221">
        <f t="shared" si="21"/>
        <v>7.1221012838182255E-3</v>
      </c>
      <c r="M39" s="55">
        <f t="shared" si="22"/>
        <v>-2.924899653812793E-2</v>
      </c>
      <c r="O39" s="240">
        <f t="shared" si="17"/>
        <v>2.4492408135741881</v>
      </c>
      <c r="P39" s="241">
        <f t="shared" si="18"/>
        <v>2.6783788218765343</v>
      </c>
      <c r="Q39" s="55">
        <f>(P39-O39)/O39</f>
        <v>9.3554707659784617E-2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1468607.6600000008</v>
      </c>
      <c r="D40" s="226">
        <f>D28+D29+D30+D33+D37+D38+D39</f>
        <v>1418285.8300000003</v>
      </c>
      <c r="E40" s="222">
        <f>C40/$C$40</f>
        <v>1</v>
      </c>
      <c r="F40" s="223">
        <f>D40/$D$40</f>
        <v>1</v>
      </c>
      <c r="G40" s="55">
        <f t="shared" si="19"/>
        <v>-3.4264992189949842E-2</v>
      </c>
      <c r="H40" s="1"/>
      <c r="I40" s="213">
        <f>I28+I29+I30+I33+I37+I38+I39</f>
        <v>418166.48999999987</v>
      </c>
      <c r="J40" s="226">
        <f>J28+J29+J30+J33+J37+J38+J39</f>
        <v>407934.38400000008</v>
      </c>
      <c r="K40" s="222">
        <f>K28+K29+K30+K33+K37+K38+K39</f>
        <v>1</v>
      </c>
      <c r="L40" s="223">
        <f>L28+L29+L30+L33+L37+L38+L39</f>
        <v>1</v>
      </c>
      <c r="M40" s="55">
        <f t="shared" si="22"/>
        <v>-2.4468976459591008E-2</v>
      </c>
      <c r="N40" s="1"/>
      <c r="O40" s="24">
        <f t="shared" si="17"/>
        <v>2.8473669407389557</v>
      </c>
      <c r="P40" s="242">
        <f t="shared" si="18"/>
        <v>2.8762494510715091</v>
      </c>
      <c r="Q40" s="55">
        <f>(P40-O40)/O40</f>
        <v>1.0143585612136713E-2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27" t="s">
        <v>15</v>
      </c>
      <c r="B44" s="320"/>
      <c r="C44" s="342" t="s">
        <v>1</v>
      </c>
      <c r="D44" s="343"/>
      <c r="E44" s="340" t="s">
        <v>105</v>
      </c>
      <c r="F44" s="340"/>
      <c r="G44" s="130" t="s">
        <v>0</v>
      </c>
      <c r="I44" s="344">
        <v>1000</v>
      </c>
      <c r="J44" s="343"/>
      <c r="K44" s="340" t="s">
        <v>105</v>
      </c>
      <c r="L44" s="340"/>
      <c r="M44" s="130" t="s">
        <v>0</v>
      </c>
      <c r="O44" s="350" t="s">
        <v>22</v>
      </c>
      <c r="P44" s="340"/>
      <c r="Q44" s="130" t="s">
        <v>0</v>
      </c>
    </row>
    <row r="45" spans="1:17" ht="15" customHeight="1" x14ac:dyDescent="0.25">
      <c r="A45" s="341"/>
      <c r="B45" s="321"/>
      <c r="C45" s="345" t="str">
        <f>C5</f>
        <v>jan-dez</v>
      </c>
      <c r="D45" s="346"/>
      <c r="E45" s="347" t="str">
        <f>C25</f>
        <v>jan-dez</v>
      </c>
      <c r="F45" s="347"/>
      <c r="G45" s="131" t="str">
        <f>G25</f>
        <v>2023 /2022</v>
      </c>
      <c r="I45" s="348" t="str">
        <f>C5</f>
        <v>jan-dez</v>
      </c>
      <c r="J45" s="346"/>
      <c r="K45" s="336" t="str">
        <f>C25</f>
        <v>jan-dez</v>
      </c>
      <c r="L45" s="337"/>
      <c r="M45" s="131" t="str">
        <f>G45</f>
        <v>2023 /2022</v>
      </c>
      <c r="O45" s="348" t="str">
        <f>C5</f>
        <v>jan-dez</v>
      </c>
      <c r="P45" s="346"/>
      <c r="Q45" s="131" t="str">
        <f>Q25</f>
        <v>2023 /2022</v>
      </c>
    </row>
    <row r="46" spans="1:17" ht="15.75" customHeight="1" x14ac:dyDescent="0.25">
      <c r="A46" s="341"/>
      <c r="B46" s="321"/>
      <c r="C46" s="139">
        <f>C6</f>
        <v>2022</v>
      </c>
      <c r="D46" s="137">
        <f>D6</f>
        <v>2023</v>
      </c>
      <c r="E46" s="68">
        <f>C26</f>
        <v>2022</v>
      </c>
      <c r="F46" s="137">
        <f>D26</f>
        <v>2023</v>
      </c>
      <c r="G46" s="131" t="s">
        <v>1</v>
      </c>
      <c r="I46" s="16">
        <f>C6</f>
        <v>2022</v>
      </c>
      <c r="J46" s="138">
        <f>D6</f>
        <v>2023</v>
      </c>
      <c r="K46" s="136">
        <f>C26</f>
        <v>2022</v>
      </c>
      <c r="L46" s="137">
        <f>D26</f>
        <v>2023</v>
      </c>
      <c r="M46" s="260">
        <v>1000</v>
      </c>
      <c r="O46" s="16">
        <f>O26</f>
        <v>2022</v>
      </c>
      <c r="P46" s="138">
        <f>P26</f>
        <v>2023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859219.34000000136</v>
      </c>
      <c r="D47" s="210">
        <f>D48+D49</f>
        <v>869737.64000000036</v>
      </c>
      <c r="E47" s="216">
        <f>C47/$C$60</f>
        <v>0.48136443892013286</v>
      </c>
      <c r="F47" s="217">
        <f>D47/$D$60</f>
        <v>0.48960587835785674</v>
      </c>
      <c r="G47" s="53">
        <f>(D47-C47)/C47</f>
        <v>1.2241693721650845E-2</v>
      </c>
      <c r="H47"/>
      <c r="I47" s="78">
        <f>I48+I49</f>
        <v>278139.39599999983</v>
      </c>
      <c r="J47" s="210">
        <f>J48+J49</f>
        <v>285777.29299999977</v>
      </c>
      <c r="K47" s="216">
        <f>I47/$I$60</f>
        <v>0.53406510383345351</v>
      </c>
      <c r="L47" s="217">
        <f>J47/$J$60</f>
        <v>0.54943997005579526</v>
      </c>
      <c r="M47" s="53">
        <f>(J47-I47)/I47</f>
        <v>2.7460680183543449E-2</v>
      </c>
      <c r="N47"/>
      <c r="O47" s="63">
        <f t="shared" ref="O47" si="26">(I47/C47)*10</f>
        <v>3.2371174978440242</v>
      </c>
      <c r="P47" s="237">
        <f t="shared" ref="P47" si="27">(J47/D47)*10</f>
        <v>3.2857873438707292</v>
      </c>
      <c r="Q47" s="53">
        <f>(P47-O47)/O47</f>
        <v>1.5034933411938225E-2</v>
      </c>
    </row>
    <row r="48" spans="1:17" ht="20.100000000000001" customHeight="1" x14ac:dyDescent="0.25">
      <c r="A48" s="8" t="s">
        <v>4</v>
      </c>
      <c r="C48" s="19">
        <v>398513.15000000125</v>
      </c>
      <c r="D48" s="140">
        <v>415269.68000000011</v>
      </c>
      <c r="E48" s="214">
        <f>C48/$C$60</f>
        <v>0.22326087172577497</v>
      </c>
      <c r="F48" s="215">
        <f>D48/$D$60</f>
        <v>0.23376989459923345</v>
      </c>
      <c r="G48" s="52">
        <f>(D48-C48)/C48</f>
        <v>4.2047621264188678E-2</v>
      </c>
      <c r="I48" s="19">
        <v>156173.2499999998</v>
      </c>
      <c r="J48" s="140">
        <v>163739.56699999992</v>
      </c>
      <c r="K48" s="214">
        <f>I48/$I$60</f>
        <v>0.29987367549060845</v>
      </c>
      <c r="L48" s="215">
        <f>J48/$J$60</f>
        <v>0.31480829650601</v>
      </c>
      <c r="M48" s="52">
        <f>(J48-I48)/I48</f>
        <v>4.8448226568891514E-2</v>
      </c>
      <c r="O48" s="27">
        <f t="shared" ref="O48:O60" si="28">(I48/C48)*10</f>
        <v>3.9188982847868208</v>
      </c>
      <c r="P48" s="143">
        <f t="shared" ref="P48:P60" si="29">(J48/D48)*10</f>
        <v>3.9429694698635327</v>
      </c>
      <c r="Q48" s="52">
        <f>(P48-O48)/O48</f>
        <v>6.1423347398824688E-3</v>
      </c>
    </row>
    <row r="49" spans="1:17" ht="20.100000000000001" customHeight="1" x14ac:dyDescent="0.25">
      <c r="A49" s="8" t="s">
        <v>5</v>
      </c>
      <c r="C49" s="19">
        <v>460706.19000000012</v>
      </c>
      <c r="D49" s="140">
        <v>454467.96000000031</v>
      </c>
      <c r="E49" s="214">
        <f>C49/$C$60</f>
        <v>0.2581035671943579</v>
      </c>
      <c r="F49" s="215">
        <f>D49/$D$60</f>
        <v>0.25583598375862332</v>
      </c>
      <c r="G49" s="52">
        <f>(D49-C49)/C49</f>
        <v>-1.3540582122414734E-2</v>
      </c>
      <c r="I49" s="19">
        <v>121966.14600000005</v>
      </c>
      <c r="J49" s="140">
        <v>122037.72599999984</v>
      </c>
      <c r="K49" s="214">
        <f>I49/$I$60</f>
        <v>0.23419142834284509</v>
      </c>
      <c r="L49" s="215">
        <f>J49/$J$60</f>
        <v>0.23463167354978515</v>
      </c>
      <c r="M49" s="52">
        <f>(J49-I49)/I49</f>
        <v>5.8688416701945672E-4</v>
      </c>
      <c r="O49" s="27">
        <f t="shared" si="28"/>
        <v>2.6473737198972733</v>
      </c>
      <c r="P49" s="143">
        <f t="shared" si="29"/>
        <v>2.6852877813432601</v>
      </c>
      <c r="Q49" s="52">
        <f>(P49-O49)/O49</f>
        <v>1.4321386195318858E-2</v>
      </c>
    </row>
    <row r="50" spans="1:17" ht="20.100000000000001" customHeight="1" x14ac:dyDescent="0.25">
      <c r="A50" s="23" t="s">
        <v>38</v>
      </c>
      <c r="B50" s="15"/>
      <c r="C50" s="78">
        <f>C51+C52</f>
        <v>736500.78000000014</v>
      </c>
      <c r="D50" s="210">
        <f>D51+D52</f>
        <v>722232.05000000063</v>
      </c>
      <c r="E50" s="216">
        <f>C50/$C$60</f>
        <v>0.41261325045236957</v>
      </c>
      <c r="F50" s="217">
        <f>D50/$D$60</f>
        <v>0.40656979870210708</v>
      </c>
      <c r="G50" s="53">
        <f>(D50-C50)/C50</f>
        <v>-1.9373679414160992E-2</v>
      </c>
      <c r="I50" s="78">
        <f>I51+I52</f>
        <v>97673.37699999976</v>
      </c>
      <c r="J50" s="210">
        <f>J51+J52</f>
        <v>93438.076000000146</v>
      </c>
      <c r="K50" s="216">
        <f>I50/$I$60</f>
        <v>0.18754603978959153</v>
      </c>
      <c r="L50" s="217">
        <f>J50/$J$60</f>
        <v>0.17964553145764187</v>
      </c>
      <c r="M50" s="53">
        <f>(J50-I50)/I50</f>
        <v>-4.3361877413121738E-2</v>
      </c>
      <c r="O50" s="63">
        <f t="shared" si="28"/>
        <v>1.3261815825911241</v>
      </c>
      <c r="P50" s="237">
        <f t="shared" si="29"/>
        <v>1.2937403705637276</v>
      </c>
      <c r="Q50" s="53">
        <f>(P50-O50)/O50</f>
        <v>-2.4462119255201906E-2</v>
      </c>
    </row>
    <row r="51" spans="1:17" ht="20.100000000000001" customHeight="1" x14ac:dyDescent="0.25">
      <c r="A51" s="8"/>
      <c r="B51" t="s">
        <v>6</v>
      </c>
      <c r="C51" s="31">
        <v>711792.94000000018</v>
      </c>
      <c r="D51" s="141">
        <v>704315.20000000065</v>
      </c>
      <c r="E51" s="214">
        <f t="shared" ref="E51:E57" si="30">C51/$C$60</f>
        <v>0.39877106256757594</v>
      </c>
      <c r="F51" s="215">
        <f t="shared" ref="F51:F57" si="31">D51/$D$60</f>
        <v>0.39648377427564213</v>
      </c>
      <c r="G51" s="52">
        <f t="shared" ref="G51:G59" si="32">(D51-C51)/C51</f>
        <v>-1.0505498972776441E-2</v>
      </c>
      <c r="I51" s="31">
        <v>92292.036999999764</v>
      </c>
      <c r="J51" s="141">
        <v>89416.219000000143</v>
      </c>
      <c r="K51" s="214">
        <f t="shared" ref="K51:K58" si="33">I51/$I$60</f>
        <v>0.1772131421591418</v>
      </c>
      <c r="L51" s="215">
        <f t="shared" ref="L51:L58" si="34">J51/$J$60</f>
        <v>0.1719130452042687</v>
      </c>
      <c r="M51" s="52">
        <f t="shared" ref="M51:M58" si="35">(J51-I51)/I51</f>
        <v>-3.115997970658756E-2</v>
      </c>
      <c r="O51" s="27">
        <f t="shared" si="28"/>
        <v>1.2966135488784103</v>
      </c>
      <c r="P51" s="143">
        <f t="shared" si="29"/>
        <v>1.2695483357451331</v>
      </c>
      <c r="Q51" s="52">
        <f t="shared" ref="Q51:Q58" si="36">(P51-O51)/O51</f>
        <v>-2.0873770104198702E-2</v>
      </c>
    </row>
    <row r="52" spans="1:17" ht="20.100000000000001" customHeight="1" x14ac:dyDescent="0.25">
      <c r="A52" s="8"/>
      <c r="B52" t="s">
        <v>39</v>
      </c>
      <c r="C52" s="31">
        <v>24707.84</v>
      </c>
      <c r="D52" s="141">
        <v>17916.850000000009</v>
      </c>
      <c r="E52" s="218">
        <f t="shared" si="30"/>
        <v>1.384218788479365E-2</v>
      </c>
      <c r="F52" s="219">
        <f t="shared" si="31"/>
        <v>1.0086024426464935E-2</v>
      </c>
      <c r="G52" s="52">
        <f t="shared" si="32"/>
        <v>-0.27485162604258367</v>
      </c>
      <c r="I52" s="31">
        <v>5381.340000000002</v>
      </c>
      <c r="J52" s="141">
        <v>4021.8569999999986</v>
      </c>
      <c r="K52" s="218">
        <f t="shared" si="33"/>
        <v>1.0332897630449731E-2</v>
      </c>
      <c r="L52" s="219">
        <f t="shared" si="34"/>
        <v>7.7324862533731517E-3</v>
      </c>
      <c r="M52" s="52">
        <f t="shared" si="35"/>
        <v>-0.25262908494910241</v>
      </c>
      <c r="O52" s="27">
        <f t="shared" si="28"/>
        <v>2.1779888488835941</v>
      </c>
      <c r="P52" s="143">
        <f t="shared" si="29"/>
        <v>2.2447344259733137</v>
      </c>
      <c r="Q52" s="52">
        <f t="shared" si="36"/>
        <v>3.0645509100715757E-2</v>
      </c>
    </row>
    <row r="53" spans="1:17" ht="20.100000000000001" customHeight="1" x14ac:dyDescent="0.25">
      <c r="A53" s="23" t="s">
        <v>130</v>
      </c>
      <c r="B53" s="15"/>
      <c r="C53" s="78">
        <f>SUM(C54:C56)</f>
        <v>160117.34999999995</v>
      </c>
      <c r="D53" s="210">
        <f>SUM(D54:D56)</f>
        <v>158837.49</v>
      </c>
      <c r="E53" s="216">
        <f>C53/$C$60</f>
        <v>8.9703286176179869E-2</v>
      </c>
      <c r="F53" s="217">
        <f>D53/$D$60</f>
        <v>8.941520434553947E-2</v>
      </c>
      <c r="G53" s="53">
        <f>(D53-C53)/C53</f>
        <v>-7.9932624415777389E-3</v>
      </c>
      <c r="I53" s="78">
        <f>SUM(I54:I56)</f>
        <v>132161.12399999992</v>
      </c>
      <c r="J53" s="210">
        <f>SUM(J54:J56)</f>
        <v>128972.87699999998</v>
      </c>
      <c r="K53" s="216">
        <f t="shared" si="33"/>
        <v>0.2537671592980878</v>
      </c>
      <c r="L53" s="217">
        <f t="shared" si="34"/>
        <v>0.24796530519620327</v>
      </c>
      <c r="M53" s="53">
        <f t="shared" si="35"/>
        <v>-2.4123939805475222E-2</v>
      </c>
      <c r="O53" s="63">
        <f t="shared" si="28"/>
        <v>8.2540164448137538</v>
      </c>
      <c r="P53" s="237">
        <f t="shared" si="29"/>
        <v>8.1198007472920892</v>
      </c>
      <c r="Q53" s="53">
        <f t="shared" si="36"/>
        <v>-1.6260653031046041E-2</v>
      </c>
    </row>
    <row r="54" spans="1:17" ht="20.100000000000001" customHeight="1" x14ac:dyDescent="0.25">
      <c r="A54" s="8"/>
      <c r="B54" s="3" t="s">
        <v>7</v>
      </c>
      <c r="C54" s="31">
        <v>148994.45999999993</v>
      </c>
      <c r="D54" s="141">
        <v>147722.59</v>
      </c>
      <c r="E54" s="214">
        <f>C54/$C$60</f>
        <v>8.3471857884516457E-2</v>
      </c>
      <c r="F54" s="215">
        <f>D54/$D$60</f>
        <v>8.3158236580685996E-2</v>
      </c>
      <c r="G54" s="52">
        <f>(D54-C54)/C54</f>
        <v>-8.5363576605461556E-3</v>
      </c>
      <c r="I54" s="31">
        <v>121597.56899999992</v>
      </c>
      <c r="J54" s="141">
        <v>117982.84099999997</v>
      </c>
      <c r="K54" s="214">
        <f t="shared" si="33"/>
        <v>0.23348371085799194</v>
      </c>
      <c r="L54" s="215">
        <f t="shared" si="34"/>
        <v>0.22683568713815791</v>
      </c>
      <c r="M54" s="52">
        <f t="shared" si="35"/>
        <v>-2.972697587399915E-2</v>
      </c>
      <c r="O54" s="27">
        <f t="shared" si="28"/>
        <v>8.1612141149409148</v>
      </c>
      <c r="P54" s="143">
        <f t="shared" si="29"/>
        <v>7.986783944148284</v>
      </c>
      <c r="Q54" s="52">
        <f t="shared" si="36"/>
        <v>-2.1373066352137194E-2</v>
      </c>
    </row>
    <row r="55" spans="1:17" ht="20.100000000000001" customHeight="1" x14ac:dyDescent="0.25">
      <c r="A55" s="8"/>
      <c r="B55" s="3" t="s">
        <v>8</v>
      </c>
      <c r="C55" s="31">
        <v>9469.23</v>
      </c>
      <c r="D55" s="141">
        <v>9100.6800000000039</v>
      </c>
      <c r="E55" s="214">
        <f t="shared" si="30"/>
        <v>5.3049906743901764E-3</v>
      </c>
      <c r="F55" s="215">
        <f t="shared" si="31"/>
        <v>5.1230925512822231E-3</v>
      </c>
      <c r="G55" s="52">
        <f t="shared" si="32"/>
        <v>-3.8920799262452774E-2</v>
      </c>
      <c r="I55" s="31">
        <v>9570.9839999999986</v>
      </c>
      <c r="J55" s="141">
        <v>9497.1130000000067</v>
      </c>
      <c r="K55" s="214">
        <f t="shared" si="33"/>
        <v>1.8377578427431131E-2</v>
      </c>
      <c r="L55" s="215">
        <f t="shared" si="34"/>
        <v>1.8259300546795056E-2</v>
      </c>
      <c r="M55" s="52">
        <f t="shared" si="35"/>
        <v>-7.7182241658738451E-3</v>
      </c>
      <c r="O55" s="27">
        <f t="shared" si="28"/>
        <v>10.107457522945371</v>
      </c>
      <c r="P55" s="143">
        <f t="shared" si="29"/>
        <v>10.43560810840509</v>
      </c>
      <c r="Q55" s="52">
        <f t="shared" si="36"/>
        <v>3.2466184964395864E-2</v>
      </c>
    </row>
    <row r="56" spans="1:17" ht="20.100000000000001" customHeight="1" x14ac:dyDescent="0.25">
      <c r="A56" s="32"/>
      <c r="B56" s="33" t="s">
        <v>9</v>
      </c>
      <c r="C56" s="211">
        <v>1653.6599999999999</v>
      </c>
      <c r="D56" s="212">
        <v>2014.22</v>
      </c>
      <c r="E56" s="218">
        <f t="shared" si="30"/>
        <v>9.2643761727321638E-4</v>
      </c>
      <c r="F56" s="219">
        <f t="shared" si="31"/>
        <v>1.1338752135712578E-3</v>
      </c>
      <c r="G56" s="52">
        <f t="shared" si="32"/>
        <v>0.21803756515849704</v>
      </c>
      <c r="I56" s="211">
        <v>992.57100000000003</v>
      </c>
      <c r="J56" s="212">
        <v>1492.9230000000007</v>
      </c>
      <c r="K56" s="218">
        <f t="shared" si="33"/>
        <v>1.9058700126647111E-3</v>
      </c>
      <c r="L56" s="219">
        <f t="shared" si="34"/>
        <v>2.8703175112503041E-3</v>
      </c>
      <c r="M56" s="52">
        <f t="shared" si="35"/>
        <v>0.50409693613857409</v>
      </c>
      <c r="O56" s="27">
        <f t="shared" si="28"/>
        <v>6.0022676971082332</v>
      </c>
      <c r="P56" s="143">
        <f t="shared" si="29"/>
        <v>7.411916275282743</v>
      </c>
      <c r="Q56" s="52">
        <f t="shared" si="36"/>
        <v>0.23485266724335688</v>
      </c>
    </row>
    <row r="57" spans="1:17" ht="20.100000000000001" customHeight="1" x14ac:dyDescent="0.25">
      <c r="A57" s="8" t="s">
        <v>131</v>
      </c>
      <c r="B57" s="3"/>
      <c r="C57" s="19">
        <v>2019.4599999999998</v>
      </c>
      <c r="D57" s="140">
        <v>1251.4799999999993</v>
      </c>
      <c r="E57" s="214">
        <f t="shared" si="30"/>
        <v>1.1313714491362006E-3</v>
      </c>
      <c r="F57" s="215">
        <f t="shared" si="31"/>
        <v>7.0450206644763578E-4</v>
      </c>
      <c r="G57" s="54">
        <f t="shared" si="32"/>
        <v>-0.38028978043635453</v>
      </c>
      <c r="I57" s="19">
        <v>1799.9990000000003</v>
      </c>
      <c r="J57" s="140">
        <v>1720.1639999999993</v>
      </c>
      <c r="K57" s="214">
        <f t="shared" si="33"/>
        <v>3.45624052780755E-3</v>
      </c>
      <c r="L57" s="215">
        <f t="shared" si="34"/>
        <v>3.3072146731093059E-3</v>
      </c>
      <c r="M57" s="54">
        <f t="shared" si="35"/>
        <v>-4.4352802418224084E-2</v>
      </c>
      <c r="O57" s="238">
        <f t="shared" si="28"/>
        <v>8.9132688936646449</v>
      </c>
      <c r="P57" s="239">
        <f t="shared" si="29"/>
        <v>13.745037875155816</v>
      </c>
      <c r="Q57" s="54">
        <f t="shared" si="36"/>
        <v>0.54208720045745351</v>
      </c>
    </row>
    <row r="58" spans="1:17" ht="20.100000000000001" customHeight="1" x14ac:dyDescent="0.25">
      <c r="A58" s="8" t="s">
        <v>10</v>
      </c>
      <c r="C58" s="19">
        <v>14127.840000000033</v>
      </c>
      <c r="D58" s="140">
        <v>11031.930000000017</v>
      </c>
      <c r="E58" s="214">
        <f>C58/$C$60</f>
        <v>7.9149053776576012E-3</v>
      </c>
      <c r="F58" s="215">
        <f>D58/$D$60</f>
        <v>6.2102610364573804E-3</v>
      </c>
      <c r="G58" s="52">
        <f t="shared" si="32"/>
        <v>-0.21913540923453331</v>
      </c>
      <c r="I58" s="19">
        <v>8302.08499999999</v>
      </c>
      <c r="J58" s="140">
        <v>7283.5859999999984</v>
      </c>
      <c r="K58" s="214">
        <f t="shared" si="33"/>
        <v>1.5941121435235857E-2</v>
      </c>
      <c r="L58" s="215">
        <f t="shared" si="34"/>
        <v>1.4003538320795877E-2</v>
      </c>
      <c r="M58" s="52">
        <f t="shared" si="35"/>
        <v>-0.12267990510817377</v>
      </c>
      <c r="O58" s="27">
        <f t="shared" si="28"/>
        <v>5.8764007803032667</v>
      </c>
      <c r="P58" s="143">
        <f t="shared" si="29"/>
        <v>6.6022772080678429</v>
      </c>
      <c r="Q58" s="52">
        <f t="shared" si="36"/>
        <v>0.12352398260472551</v>
      </c>
    </row>
    <row r="59" spans="1:17" ht="20.100000000000001" customHeight="1" thickBot="1" x14ac:dyDescent="0.3">
      <c r="A59" s="8" t="s">
        <v>11</v>
      </c>
      <c r="B59" s="10"/>
      <c r="C59" s="21">
        <v>12981.610000000004</v>
      </c>
      <c r="D59" s="142">
        <v>13313.000000000013</v>
      </c>
      <c r="E59" s="220">
        <f>C59/$C$60</f>
        <v>7.2727476245238818E-3</v>
      </c>
      <c r="F59" s="221">
        <f>D59/$D$60</f>
        <v>7.4943554915918665E-3</v>
      </c>
      <c r="G59" s="55">
        <f t="shared" si="32"/>
        <v>2.5527650268341785E-2</v>
      </c>
      <c r="I59" s="21">
        <v>2720.8169999999991</v>
      </c>
      <c r="J59" s="142">
        <v>2932.6919999999973</v>
      </c>
      <c r="K59" s="220">
        <f>I59/$I$60</f>
        <v>5.224335115823815E-3</v>
      </c>
      <c r="L59" s="221">
        <f>J59/$J$60</f>
        <v>5.6384402964544493E-3</v>
      </c>
      <c r="M59" s="55">
        <f>(J59-I59)/I59</f>
        <v>7.787183040976231E-2</v>
      </c>
      <c r="O59" s="240">
        <f t="shared" si="28"/>
        <v>2.0959010477128786</v>
      </c>
      <c r="P59" s="241">
        <f t="shared" si="29"/>
        <v>2.2028783895440505</v>
      </c>
      <c r="Q59" s="55">
        <f>(P59-O59)/O59</f>
        <v>5.1041217784546351E-2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1784966.3800000015</v>
      </c>
      <c r="D60" s="226">
        <f>D48+D49+D50+D53+D57+D58+D59</f>
        <v>1776403.5900000008</v>
      </c>
      <c r="E60" s="222">
        <f>E48+E49+E50+E53+E57+E58+E59</f>
        <v>1</v>
      </c>
      <c r="F60" s="223">
        <f>F48+F49+F50+F53+F57+F58+F59</f>
        <v>1.0000000000000002</v>
      </c>
      <c r="G60" s="55">
        <f>(D60-C60)/C60</f>
        <v>-4.797171585943668E-3</v>
      </c>
      <c r="H60" s="1"/>
      <c r="I60" s="213">
        <f>I48+I49+I50+I53+I57+I58+I59</f>
        <v>520796.79799999949</v>
      </c>
      <c r="J60" s="226">
        <f>J48+J49+J50+J53+J57+J58+J59</f>
        <v>520124.68799999991</v>
      </c>
      <c r="K60" s="222">
        <f>K48+K49+K50+K53+K57+K58+K59</f>
        <v>1</v>
      </c>
      <c r="L60" s="223">
        <f>L48+L49+L50+L53+L57+L58+L59</f>
        <v>1</v>
      </c>
      <c r="M60" s="55">
        <f>(J60-I60)/I60</f>
        <v>-1.2905417287138912E-3</v>
      </c>
      <c r="N60" s="1"/>
      <c r="O60" s="24">
        <f t="shared" si="28"/>
        <v>2.9176840742512979</v>
      </c>
      <c r="P60" s="242">
        <f t="shared" si="29"/>
        <v>2.9279646299296189</v>
      </c>
      <c r="Q60" s="55">
        <f>(P60-O60)/O60</f>
        <v>3.5235328488945655E-3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O45:P45"/>
    <mergeCell ref="O4:P4"/>
    <mergeCell ref="O5:P5"/>
    <mergeCell ref="O24:P24"/>
    <mergeCell ref="O25:P25"/>
    <mergeCell ref="O44:P44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6281B-D85F-4DCE-AC45-E54A65ECDDBC}">
  <sheetPr>
    <pageSetUpPr fitToPage="1"/>
  </sheetPr>
  <dimension ref="A1:T69"/>
  <sheetViews>
    <sheetView showGridLines="0" workbookViewId="0">
      <selection activeCell="I57" sqref="I57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153</v>
      </c>
    </row>
    <row r="3" spans="1:20" ht="8.25" customHeight="1" thickBot="1" x14ac:dyDescent="0.3">
      <c r="Q3" s="10"/>
    </row>
    <row r="4" spans="1:20" x14ac:dyDescent="0.25">
      <c r="A4" s="327" t="s">
        <v>3</v>
      </c>
      <c r="B4" s="320"/>
      <c r="C4" s="342" t="s">
        <v>1</v>
      </c>
      <c r="D4" s="343"/>
      <c r="E4" s="340" t="s">
        <v>104</v>
      </c>
      <c r="F4" s="340"/>
      <c r="G4" s="130" t="s">
        <v>0</v>
      </c>
      <c r="I4" s="344">
        <v>1000</v>
      </c>
      <c r="J4" s="340"/>
      <c r="K4" s="338" t="s">
        <v>104</v>
      </c>
      <c r="L4" s="339"/>
      <c r="M4" s="130" t="s">
        <v>0</v>
      </c>
      <c r="O4" s="350" t="s">
        <v>22</v>
      </c>
      <c r="P4" s="340"/>
      <c r="Q4" s="130" t="s">
        <v>0</v>
      </c>
    </row>
    <row r="5" spans="1:20" x14ac:dyDescent="0.25">
      <c r="A5" s="341"/>
      <c r="B5" s="321"/>
      <c r="C5" s="345" t="s">
        <v>69</v>
      </c>
      <c r="D5" s="346"/>
      <c r="E5" s="347" t="str">
        <f>C5</f>
        <v>dez</v>
      </c>
      <c r="F5" s="347"/>
      <c r="G5" s="131" t="s">
        <v>148</v>
      </c>
      <c r="I5" s="348" t="str">
        <f>C5</f>
        <v>dez</v>
      </c>
      <c r="J5" s="347"/>
      <c r="K5" s="349" t="str">
        <f>C5</f>
        <v>dez</v>
      </c>
      <c r="L5" s="337"/>
      <c r="M5" s="131" t="str">
        <f>G5</f>
        <v>2023 /2022</v>
      </c>
      <c r="O5" s="348" t="str">
        <f>C5</f>
        <v>dez</v>
      </c>
      <c r="P5" s="346"/>
      <c r="Q5" s="131" t="str">
        <f>G5</f>
        <v>2023 /2022</v>
      </c>
    </row>
    <row r="6" spans="1:20" ht="19.5" customHeight="1" x14ac:dyDescent="0.25">
      <c r="A6" s="341"/>
      <c r="B6" s="321"/>
      <c r="C6" s="139">
        <v>2022</v>
      </c>
      <c r="D6" s="137">
        <v>2023</v>
      </c>
      <c r="E6" s="68">
        <f>C6</f>
        <v>2022</v>
      </c>
      <c r="F6" s="137">
        <f>D6</f>
        <v>2023</v>
      </c>
      <c r="G6" s="131" t="s">
        <v>1</v>
      </c>
      <c r="I6" s="16">
        <f>C6</f>
        <v>2022</v>
      </c>
      <c r="J6" s="138">
        <f>D6</f>
        <v>2023</v>
      </c>
      <c r="K6" s="136">
        <f>E6</f>
        <v>2022</v>
      </c>
      <c r="L6" s="137">
        <f>D6</f>
        <v>2023</v>
      </c>
      <c r="M6" s="260">
        <v>1000</v>
      </c>
      <c r="O6" s="16">
        <f>C6</f>
        <v>2022</v>
      </c>
      <c r="P6" s="138">
        <f>D6</f>
        <v>2023</v>
      </c>
      <c r="Q6" s="131"/>
    </row>
    <row r="7" spans="1:20" ht="19.5" customHeight="1" x14ac:dyDescent="0.25">
      <c r="A7" s="23" t="s">
        <v>115</v>
      </c>
      <c r="B7" s="15"/>
      <c r="C7" s="78">
        <f>C8+C9</f>
        <v>100878.00000000001</v>
      </c>
      <c r="D7" s="210">
        <f>D8+D9</f>
        <v>95186.38</v>
      </c>
      <c r="E7" s="216">
        <f t="shared" ref="E7:E19" si="0">C7/$C$20</f>
        <v>0.46499632508257338</v>
      </c>
      <c r="F7" s="217">
        <f t="shared" ref="F7:F19" si="1">D7/$D$20</f>
        <v>0.47688579080305388</v>
      </c>
      <c r="G7" s="53">
        <f>(D7-C7)/C7</f>
        <v>-5.642082515513798E-2</v>
      </c>
      <c r="I7" s="224">
        <f>I8+I9</f>
        <v>30275.232000000004</v>
      </c>
      <c r="J7" s="225">
        <f>J8+J9</f>
        <v>30277.191999999995</v>
      </c>
      <c r="K7" s="229">
        <f t="shared" ref="K7:K19" si="2">I7/$I$20</f>
        <v>0.46224856008577564</v>
      </c>
      <c r="L7" s="230">
        <f t="shared" ref="L7:L19" si="3">J7/$J$20</f>
        <v>0.48116933339137136</v>
      </c>
      <c r="M7" s="53">
        <f>(J7-I7)/I7</f>
        <v>6.4739388289141784E-5</v>
      </c>
      <c r="O7" s="63">
        <f t="shared" ref="O7:P20" si="4">(I7/C7)*10</f>
        <v>3.0011729019211324</v>
      </c>
      <c r="P7" s="237">
        <f t="shared" si="4"/>
        <v>3.1808323837927226</v>
      </c>
      <c r="Q7" s="53">
        <f>(P7-O7)/O7</f>
        <v>5.9863089446324562E-2</v>
      </c>
    </row>
    <row r="8" spans="1:20" ht="20.100000000000001" customHeight="1" x14ac:dyDescent="0.25">
      <c r="A8" s="8" t="s">
        <v>4</v>
      </c>
      <c r="C8" s="19">
        <v>46647.640000000021</v>
      </c>
      <c r="D8" s="140">
        <v>43733.29</v>
      </c>
      <c r="E8" s="214">
        <f t="shared" si="0"/>
        <v>0.21502191928641387</v>
      </c>
      <c r="F8" s="215">
        <f t="shared" si="1"/>
        <v>0.21910471420458774</v>
      </c>
      <c r="G8" s="52">
        <f>(D8-C8)/C8</f>
        <v>-6.2475829431028432E-2</v>
      </c>
      <c r="I8" s="19">
        <v>16307.791000000005</v>
      </c>
      <c r="J8" s="140">
        <v>16708.971999999998</v>
      </c>
      <c r="K8" s="227">
        <f t="shared" si="2"/>
        <v>0.24899075613788105</v>
      </c>
      <c r="L8" s="228">
        <f t="shared" si="3"/>
        <v>0.26554129983041652</v>
      </c>
      <c r="M8" s="52">
        <f>(J8-I8)/I8</f>
        <v>2.460057281823106E-2</v>
      </c>
      <c r="O8" s="27">
        <f t="shared" si="4"/>
        <v>3.495951992426626</v>
      </c>
      <c r="P8" s="143">
        <f t="shared" si="4"/>
        <v>3.8206528710737286</v>
      </c>
      <c r="Q8" s="52">
        <f>(P8-O8)/O8</f>
        <v>9.2879101129108979E-2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54230.359999999993</v>
      </c>
      <c r="D9" s="140">
        <v>51453.09</v>
      </c>
      <c r="E9" s="214">
        <f t="shared" si="0"/>
        <v>0.24997440579615948</v>
      </c>
      <c r="F9" s="215">
        <f t="shared" si="1"/>
        <v>0.25778107659846611</v>
      </c>
      <c r="G9" s="52">
        <f>(D9-C9)/C9</f>
        <v>-5.121245737627405E-2</v>
      </c>
      <c r="I9" s="19">
        <v>13967.440999999997</v>
      </c>
      <c r="J9" s="140">
        <v>13568.22</v>
      </c>
      <c r="K9" s="227">
        <f t="shared" si="2"/>
        <v>0.21325780394789456</v>
      </c>
      <c r="L9" s="228">
        <f t="shared" si="3"/>
        <v>0.21562803356095483</v>
      </c>
      <c r="M9" s="52">
        <f>(J9-I9)/I9</f>
        <v>-2.8582257838067674E-2</v>
      </c>
      <c r="O9" s="27">
        <f t="shared" si="4"/>
        <v>2.5755759320056142</v>
      </c>
      <c r="P9" s="143">
        <f t="shared" si="4"/>
        <v>2.6370078065282376</v>
      </c>
      <c r="Q9" s="52">
        <f t="shared" ref="Q9:Q20" si="5">(P9-O9)/O9</f>
        <v>2.3851703907943465E-2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63640.29</v>
      </c>
      <c r="D10" s="210">
        <f>D11+D12</f>
        <v>61204.799999999988</v>
      </c>
      <c r="E10" s="216">
        <f t="shared" si="0"/>
        <v>0.29334940202213799</v>
      </c>
      <c r="F10" s="217">
        <f t="shared" si="1"/>
        <v>0.30663735136206194</v>
      </c>
      <c r="G10" s="53">
        <f>(D10-C10)/C10</f>
        <v>-3.826962447845559E-2</v>
      </c>
      <c r="I10" s="224">
        <f>I11+I12</f>
        <v>9213.8709999999955</v>
      </c>
      <c r="J10" s="225">
        <f>J11+J12</f>
        <v>8423.141999999998</v>
      </c>
      <c r="K10" s="229">
        <f t="shared" si="2"/>
        <v>0.14067930520123126</v>
      </c>
      <c r="L10" s="230">
        <f t="shared" si="3"/>
        <v>0.13386174058680417</v>
      </c>
      <c r="M10" s="53">
        <f>(J10-I10)/I10</f>
        <v>-8.5819412926445127E-2</v>
      </c>
      <c r="O10" s="63">
        <f t="shared" si="4"/>
        <v>1.4478046847366652</v>
      </c>
      <c r="P10" s="237">
        <f t="shared" si="4"/>
        <v>1.3762224531409299</v>
      </c>
      <c r="Q10" s="53">
        <f t="shared" si="5"/>
        <v>-4.9441911847905827E-2</v>
      </c>
      <c r="T10" s="2"/>
    </row>
    <row r="11" spans="1:20" ht="20.100000000000001" customHeight="1" x14ac:dyDescent="0.25">
      <c r="A11" s="8"/>
      <c r="B11" t="s">
        <v>6</v>
      </c>
      <c r="C11" s="19">
        <v>60675.950000000004</v>
      </c>
      <c r="D11" s="140">
        <v>59267.069999999985</v>
      </c>
      <c r="E11" s="214">
        <f t="shared" si="0"/>
        <v>0.27968530076819492</v>
      </c>
      <c r="F11" s="215">
        <f t="shared" si="1"/>
        <v>0.29692928279791647</v>
      </c>
      <c r="G11" s="52">
        <f t="shared" ref="G11:G19" si="6">(D11-C11)/C11</f>
        <v>-2.3219743572206436E-2</v>
      </c>
      <c r="I11" s="19">
        <v>8567.1979999999949</v>
      </c>
      <c r="J11" s="140">
        <v>7971.7069999999976</v>
      </c>
      <c r="K11" s="227">
        <f t="shared" si="2"/>
        <v>0.13080576688792125</v>
      </c>
      <c r="L11" s="228">
        <f t="shared" si="3"/>
        <v>0.1266874729724384</v>
      </c>
      <c r="M11" s="52">
        <f t="shared" ref="M11:M19" si="7">(J11-I11)/I11</f>
        <v>-6.950825695869263E-2</v>
      </c>
      <c r="O11" s="27">
        <f t="shared" si="4"/>
        <v>1.4119594336800652</v>
      </c>
      <c r="P11" s="143">
        <f t="shared" si="4"/>
        <v>1.3450482704813989</v>
      </c>
      <c r="Q11" s="52">
        <f t="shared" si="5"/>
        <v>-4.738887081498664E-2</v>
      </c>
    </row>
    <row r="12" spans="1:20" ht="20.100000000000001" customHeight="1" x14ac:dyDescent="0.25">
      <c r="A12" s="8"/>
      <c r="B12" t="s">
        <v>39</v>
      </c>
      <c r="C12" s="19">
        <v>2964.3399999999992</v>
      </c>
      <c r="D12" s="140">
        <v>1937.7300000000002</v>
      </c>
      <c r="E12" s="218">
        <f t="shared" si="0"/>
        <v>1.3664101253943128E-2</v>
      </c>
      <c r="F12" s="219">
        <f t="shared" si="1"/>
        <v>9.7080685641454337E-3</v>
      </c>
      <c r="G12" s="52">
        <f t="shared" si="6"/>
        <v>-0.3463199228158711</v>
      </c>
      <c r="I12" s="19">
        <v>646.673</v>
      </c>
      <c r="J12" s="140">
        <v>451.43500000000012</v>
      </c>
      <c r="K12" s="231">
        <f t="shared" si="2"/>
        <v>9.8735383133099937E-3</v>
      </c>
      <c r="L12" s="232">
        <f t="shared" si="3"/>
        <v>7.1742676143657516E-3</v>
      </c>
      <c r="M12" s="52">
        <f t="shared" si="7"/>
        <v>-0.30191147612471819</v>
      </c>
      <c r="O12" s="27">
        <f t="shared" si="4"/>
        <v>2.1815075193803684</v>
      </c>
      <c r="P12" s="143">
        <f t="shared" si="4"/>
        <v>2.3297105375877964</v>
      </c>
      <c r="Q12" s="52">
        <f t="shared" si="5"/>
        <v>6.7936056553003957E-2</v>
      </c>
    </row>
    <row r="13" spans="1:20" ht="20.100000000000001" customHeight="1" x14ac:dyDescent="0.25">
      <c r="A13" s="23" t="s">
        <v>130</v>
      </c>
      <c r="B13" s="15"/>
      <c r="C13" s="78">
        <f>SUM(C14:C16)</f>
        <v>50065.130000000012</v>
      </c>
      <c r="D13" s="210">
        <f>SUM(D14:D16)</f>
        <v>40187.749999999993</v>
      </c>
      <c r="E13" s="216">
        <f t="shared" si="0"/>
        <v>0.23077481180020717</v>
      </c>
      <c r="F13" s="217">
        <f t="shared" si="1"/>
        <v>0.20134148330197477</v>
      </c>
      <c r="G13" s="53">
        <f t="shared" si="6"/>
        <v>-0.19729060925238817</v>
      </c>
      <c r="I13" s="224">
        <f>SUM(I14:I16)</f>
        <v>25017.485000000001</v>
      </c>
      <c r="J13" s="225">
        <f>SUM(J14:J16)</f>
        <v>22806.049000000003</v>
      </c>
      <c r="K13" s="229">
        <f t="shared" si="2"/>
        <v>0.38197218169021757</v>
      </c>
      <c r="L13" s="230">
        <f t="shared" si="3"/>
        <v>0.36243689291335057</v>
      </c>
      <c r="M13" s="53">
        <f t="shared" si="7"/>
        <v>-8.8395616106095309E-2</v>
      </c>
      <c r="O13" s="63">
        <f t="shared" si="4"/>
        <v>4.9969879235308081</v>
      </c>
      <c r="P13" s="237">
        <f t="shared" si="4"/>
        <v>5.6748758017057455</v>
      </c>
      <c r="Q13" s="53">
        <f t="shared" si="5"/>
        <v>0.13565929887137898</v>
      </c>
    </row>
    <row r="14" spans="1:20" ht="20.100000000000001" customHeight="1" x14ac:dyDescent="0.25">
      <c r="A14" s="8"/>
      <c r="B14" s="3" t="s">
        <v>7</v>
      </c>
      <c r="C14" s="31">
        <v>46025.280000000013</v>
      </c>
      <c r="D14" s="141">
        <v>37753.53</v>
      </c>
      <c r="E14" s="214">
        <f t="shared" si="0"/>
        <v>0.21215315590016123</v>
      </c>
      <c r="F14" s="215">
        <f t="shared" si="1"/>
        <v>0.18914598926502738</v>
      </c>
      <c r="G14" s="52">
        <f t="shared" si="6"/>
        <v>-0.17972188327805963</v>
      </c>
      <c r="I14" s="31">
        <v>23641.435000000001</v>
      </c>
      <c r="J14" s="141">
        <v>21517.272000000001</v>
      </c>
      <c r="K14" s="227">
        <f t="shared" si="2"/>
        <v>0.36096236313272373</v>
      </c>
      <c r="L14" s="228">
        <f t="shared" si="3"/>
        <v>0.34195547013213184</v>
      </c>
      <c r="M14" s="52">
        <f t="shared" si="7"/>
        <v>-8.9849156787648474E-2</v>
      </c>
      <c r="O14" s="27">
        <f t="shared" si="4"/>
        <v>5.1366194839010202</v>
      </c>
      <c r="P14" s="143">
        <f t="shared" si="4"/>
        <v>5.6994066515104684</v>
      </c>
      <c r="Q14" s="52">
        <f t="shared" si="5"/>
        <v>0.10956372559293373</v>
      </c>
      <c r="S14" s="119"/>
    </row>
    <row r="15" spans="1:20" ht="20.100000000000001" customHeight="1" x14ac:dyDescent="0.25">
      <c r="A15" s="8"/>
      <c r="B15" s="3" t="s">
        <v>8</v>
      </c>
      <c r="C15" s="31">
        <v>1402.9599999999998</v>
      </c>
      <c r="D15" s="141">
        <v>1062.5899999999999</v>
      </c>
      <c r="E15" s="214">
        <f t="shared" si="0"/>
        <v>6.4669327726347365E-3</v>
      </c>
      <c r="F15" s="215">
        <f t="shared" si="1"/>
        <v>5.3235985279555427E-3</v>
      </c>
      <c r="G15" s="52">
        <f t="shared" si="6"/>
        <v>-0.24260848491760273</v>
      </c>
      <c r="I15" s="31">
        <v>900.78499999999997</v>
      </c>
      <c r="J15" s="141">
        <v>868.52200000000005</v>
      </c>
      <c r="K15" s="227">
        <f t="shared" si="2"/>
        <v>1.3753373358026302E-2</v>
      </c>
      <c r="L15" s="228">
        <f t="shared" si="3"/>
        <v>1.3802672050160421E-2</v>
      </c>
      <c r="M15" s="52">
        <f t="shared" si="7"/>
        <v>-3.5816537797587575E-2</v>
      </c>
      <c r="O15" s="27">
        <f t="shared" si="4"/>
        <v>6.4206035810001714</v>
      </c>
      <c r="P15" s="143">
        <f t="shared" si="4"/>
        <v>8.1736323511420217</v>
      </c>
      <c r="Q15" s="52">
        <f t="shared" si="5"/>
        <v>0.27303177155017128</v>
      </c>
    </row>
    <row r="16" spans="1:20" ht="20.100000000000001" customHeight="1" x14ac:dyDescent="0.25">
      <c r="A16" s="32"/>
      <c r="B16" s="33" t="s">
        <v>9</v>
      </c>
      <c r="C16" s="211">
        <v>2636.8899999999994</v>
      </c>
      <c r="D16" s="212">
        <v>1371.6299999999997</v>
      </c>
      <c r="E16" s="218">
        <f t="shared" si="0"/>
        <v>1.2154723127411194E-2</v>
      </c>
      <c r="F16" s="219">
        <f t="shared" si="1"/>
        <v>6.8718955089918602E-3</v>
      </c>
      <c r="G16" s="52">
        <f t="shared" si="6"/>
        <v>-0.47983040627405771</v>
      </c>
      <c r="I16" s="211">
        <v>475.26499999999987</v>
      </c>
      <c r="J16" s="212">
        <v>420.25499999999994</v>
      </c>
      <c r="K16" s="231">
        <f t="shared" si="2"/>
        <v>7.2564451994675408E-3</v>
      </c>
      <c r="L16" s="232">
        <f t="shared" si="3"/>
        <v>6.6787507310582424E-3</v>
      </c>
      <c r="M16" s="52">
        <f t="shared" si="7"/>
        <v>-0.11574595225821373</v>
      </c>
      <c r="O16" s="27">
        <f t="shared" si="4"/>
        <v>1.802369457959945</v>
      </c>
      <c r="P16" s="143">
        <f t="shared" si="4"/>
        <v>3.0639093633122636</v>
      </c>
      <c r="Q16" s="52">
        <f t="shared" si="5"/>
        <v>0.69993413380418845</v>
      </c>
    </row>
    <row r="17" spans="1:17" ht="20.100000000000001" customHeight="1" x14ac:dyDescent="0.25">
      <c r="A17" s="8" t="s">
        <v>131</v>
      </c>
      <c r="B17" s="3"/>
      <c r="C17" s="19">
        <v>309.76999999999992</v>
      </c>
      <c r="D17" s="140">
        <v>358.53</v>
      </c>
      <c r="E17" s="214">
        <f t="shared" si="0"/>
        <v>1.4278823095306083E-3</v>
      </c>
      <c r="F17" s="215">
        <f t="shared" si="1"/>
        <v>1.7962429349305949E-3</v>
      </c>
      <c r="G17" s="54">
        <f t="shared" si="6"/>
        <v>0.15740710849985493</v>
      </c>
      <c r="I17" s="31">
        <v>93.221000000000004</v>
      </c>
      <c r="J17" s="141">
        <v>279.57799999999992</v>
      </c>
      <c r="K17" s="227">
        <f t="shared" si="2"/>
        <v>1.4233176815872488E-3</v>
      </c>
      <c r="L17" s="228">
        <f t="shared" si="3"/>
        <v>4.4430923412875538E-3</v>
      </c>
      <c r="M17" s="54">
        <f t="shared" si="7"/>
        <v>1.9990881882837548</v>
      </c>
      <c r="O17" s="238">
        <f t="shared" si="4"/>
        <v>3.0093617845498284</v>
      </c>
      <c r="P17" s="239">
        <f t="shared" si="4"/>
        <v>7.7978969681756034</v>
      </c>
      <c r="Q17" s="54">
        <f t="shared" si="5"/>
        <v>1.5912128638737579</v>
      </c>
    </row>
    <row r="18" spans="1:17" ht="20.100000000000001" customHeight="1" x14ac:dyDescent="0.25">
      <c r="A18" s="8" t="s">
        <v>10</v>
      </c>
      <c r="C18" s="19">
        <v>1404.8799999999994</v>
      </c>
      <c r="D18" s="140">
        <v>682.28000000000009</v>
      </c>
      <c r="E18" s="214">
        <f t="shared" si="0"/>
        <v>6.475782997105467E-3</v>
      </c>
      <c r="F18" s="215">
        <f t="shared" si="1"/>
        <v>3.4182373292177687E-3</v>
      </c>
      <c r="G18" s="52">
        <f t="shared" si="6"/>
        <v>-0.51434998006947186</v>
      </c>
      <c r="I18" s="19">
        <v>724.4219999999998</v>
      </c>
      <c r="J18" s="140">
        <v>685.06</v>
      </c>
      <c r="K18" s="227">
        <f t="shared" si="2"/>
        <v>1.1060626270162277E-2</v>
      </c>
      <c r="L18" s="228">
        <f t="shared" si="3"/>
        <v>1.0887068507974348E-2</v>
      </c>
      <c r="M18" s="52">
        <f t="shared" si="7"/>
        <v>-5.4335732487417368E-2</v>
      </c>
      <c r="O18" s="27">
        <f t="shared" si="4"/>
        <v>5.1564688799043346</v>
      </c>
      <c r="P18" s="143">
        <f t="shared" si="4"/>
        <v>10.040745734888901</v>
      </c>
      <c r="Q18" s="52">
        <f t="shared" si="5"/>
        <v>0.94721348440973863</v>
      </c>
    </row>
    <row r="19" spans="1:17" ht="20.100000000000001" customHeight="1" thickBot="1" x14ac:dyDescent="0.3">
      <c r="A19" s="8" t="s">
        <v>11</v>
      </c>
      <c r="B19" s="10"/>
      <c r="C19" s="21">
        <v>645.57999999999993</v>
      </c>
      <c r="D19" s="142">
        <v>1980.2100000000003</v>
      </c>
      <c r="E19" s="220">
        <f t="shared" si="0"/>
        <v>2.9757957884455248E-3</v>
      </c>
      <c r="F19" s="221">
        <f t="shared" si="1"/>
        <v>9.9208942687610911E-3</v>
      </c>
      <c r="G19" s="55">
        <f t="shared" si="6"/>
        <v>2.0673347997149856</v>
      </c>
      <c r="I19" s="21">
        <v>171.33700000000002</v>
      </c>
      <c r="J19" s="142">
        <v>453.17199999999991</v>
      </c>
      <c r="K19" s="233">
        <f t="shared" si="2"/>
        <v>2.616009071025997E-3</v>
      </c>
      <c r="L19" s="234">
        <f t="shared" si="3"/>
        <v>7.2018722592119685E-3</v>
      </c>
      <c r="M19" s="55">
        <f t="shared" si="7"/>
        <v>1.6449161593818025</v>
      </c>
      <c r="O19" s="240">
        <f t="shared" si="4"/>
        <v>2.6540010533163985</v>
      </c>
      <c r="P19" s="241">
        <f t="shared" si="4"/>
        <v>2.288504754546234</v>
      </c>
      <c r="Q19" s="55">
        <f t="shared" si="5"/>
        <v>-0.13771520486529043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216943.65</v>
      </c>
      <c r="D20" s="145">
        <f>D8+D9+D10+D13+D17+D18+D19</f>
        <v>199599.94999999998</v>
      </c>
      <c r="E20" s="222">
        <f>E8+E9+E10+E13+E17+E18+E19</f>
        <v>1.0000000000000002</v>
      </c>
      <c r="F20" s="223">
        <f>F8+F9+F10+F13+F17+F18+F19</f>
        <v>1</v>
      </c>
      <c r="G20" s="55">
        <f>(D20-C20)/C20</f>
        <v>-7.9945644871375635E-2</v>
      </c>
      <c r="H20" s="1"/>
      <c r="I20" s="213">
        <f>I8+I9+I10+I13+I17+I18+I19</f>
        <v>65495.567999999999</v>
      </c>
      <c r="J20" s="226">
        <f>J8+J9+J10+J13+J17+J18+J19</f>
        <v>62924.192999999999</v>
      </c>
      <c r="K20" s="235">
        <f>K8+K9+K10+K13+K17+K18+K19</f>
        <v>0.99999999999999989</v>
      </c>
      <c r="L20" s="236">
        <f>L8+L9+L10+L13+L17+L18+L19</f>
        <v>1</v>
      </c>
      <c r="M20" s="55">
        <f>(J20-I20)/I20</f>
        <v>-3.9260290100850796E-2</v>
      </c>
      <c r="N20" s="1"/>
      <c r="O20" s="24">
        <f t="shared" si="4"/>
        <v>3.0190129095735232</v>
      </c>
      <c r="P20" s="242">
        <f t="shared" si="4"/>
        <v>3.1525154690670014</v>
      </c>
      <c r="Q20" s="55">
        <f t="shared" si="5"/>
        <v>4.4220599080623764E-2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27" t="s">
        <v>2</v>
      </c>
      <c r="B24" s="320"/>
      <c r="C24" s="342" t="s">
        <v>1</v>
      </c>
      <c r="D24" s="343"/>
      <c r="E24" s="340" t="s">
        <v>105</v>
      </c>
      <c r="F24" s="340"/>
      <c r="G24" s="130" t="s">
        <v>0</v>
      </c>
      <c r="I24" s="344">
        <v>1000</v>
      </c>
      <c r="J24" s="343"/>
      <c r="K24" s="340" t="s">
        <v>105</v>
      </c>
      <c r="L24" s="340"/>
      <c r="M24" s="130" t="s">
        <v>0</v>
      </c>
      <c r="O24" s="350" t="s">
        <v>22</v>
      </c>
      <c r="P24" s="340"/>
      <c r="Q24" s="130" t="s">
        <v>0</v>
      </c>
    </row>
    <row r="25" spans="1:17" ht="15" customHeight="1" x14ac:dyDescent="0.25">
      <c r="A25" s="341"/>
      <c r="B25" s="321"/>
      <c r="C25" s="345" t="str">
        <f>C5</f>
        <v>dez</v>
      </c>
      <c r="D25" s="346"/>
      <c r="E25" s="347" t="str">
        <f>C5</f>
        <v>dez</v>
      </c>
      <c r="F25" s="347"/>
      <c r="G25" s="131" t="str">
        <f>G5</f>
        <v>2023 /2022</v>
      </c>
      <c r="I25" s="348" t="str">
        <f>C5</f>
        <v>dez</v>
      </c>
      <c r="J25" s="346"/>
      <c r="K25" s="336" t="str">
        <f>C5</f>
        <v>dez</v>
      </c>
      <c r="L25" s="337"/>
      <c r="M25" s="131" t="str">
        <f>G5</f>
        <v>2023 /2022</v>
      </c>
      <c r="O25" s="348" t="str">
        <f>C5</f>
        <v>dez</v>
      </c>
      <c r="P25" s="346"/>
      <c r="Q25" s="131" t="str">
        <f>G5</f>
        <v>2023 /2022</v>
      </c>
    </row>
    <row r="26" spans="1:17" ht="19.5" customHeight="1" x14ac:dyDescent="0.25">
      <c r="A26" s="341"/>
      <c r="B26" s="321"/>
      <c r="C26" s="139">
        <f>C6</f>
        <v>2022</v>
      </c>
      <c r="D26" s="137">
        <f>D6</f>
        <v>2023</v>
      </c>
      <c r="E26" s="68">
        <f>C6</f>
        <v>2022</v>
      </c>
      <c r="F26" s="137">
        <f>D6</f>
        <v>2023</v>
      </c>
      <c r="G26" s="131" t="s">
        <v>1</v>
      </c>
      <c r="I26" s="16">
        <f>C6</f>
        <v>2022</v>
      </c>
      <c r="J26" s="138">
        <f>D6</f>
        <v>2023</v>
      </c>
      <c r="K26" s="136">
        <f>C6</f>
        <v>2022</v>
      </c>
      <c r="L26" s="137">
        <f>D6</f>
        <v>2023</v>
      </c>
      <c r="M26" s="260">
        <v>1000</v>
      </c>
      <c r="O26" s="16">
        <f>C6</f>
        <v>2022</v>
      </c>
      <c r="P26" s="138">
        <f>D6</f>
        <v>2023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42529.460000000006</v>
      </c>
      <c r="D27" s="210">
        <f>D28+D29</f>
        <v>36052.33</v>
      </c>
      <c r="E27" s="216">
        <f>C27/$C$40</f>
        <v>0.38973930663828033</v>
      </c>
      <c r="F27" s="217">
        <f>D27/$D$40</f>
        <v>0.40487805535431509</v>
      </c>
      <c r="G27" s="53">
        <f>(D27-C27)/C27</f>
        <v>-0.15229748978707944</v>
      </c>
      <c r="I27" s="78">
        <f>I28+I29</f>
        <v>11533.266</v>
      </c>
      <c r="J27" s="210">
        <f>J28+J29</f>
        <v>10054.637000000002</v>
      </c>
      <c r="K27" s="216">
        <f>I27/$I$40</f>
        <v>0.35553856222017166</v>
      </c>
      <c r="L27" s="217">
        <f>J27/$J$40</f>
        <v>0.3721586759778171</v>
      </c>
      <c r="M27" s="53">
        <f>(J27-I27)/I27</f>
        <v>-0.12820557507301031</v>
      </c>
      <c r="O27" s="63">
        <f t="shared" ref="O27:P40" si="8">(I27/C27)*10</f>
        <v>2.7118298704004227</v>
      </c>
      <c r="P27" s="237">
        <f t="shared" si="8"/>
        <v>2.7889007451113428</v>
      </c>
      <c r="Q27" s="53">
        <f>(P27-O27)/O27</f>
        <v>2.8420246989734648E-2</v>
      </c>
    </row>
    <row r="28" spans="1:17" ht="20.100000000000001" customHeight="1" x14ac:dyDescent="0.25">
      <c r="A28" s="8" t="s">
        <v>4</v>
      </c>
      <c r="C28" s="19">
        <v>20257.570000000007</v>
      </c>
      <c r="D28" s="140">
        <v>16189.269999999997</v>
      </c>
      <c r="E28" s="214">
        <f>C28/$C$40</f>
        <v>0.18564005482262014</v>
      </c>
      <c r="F28" s="215">
        <f>D28/$D$40</f>
        <v>0.18181016747616455</v>
      </c>
      <c r="G28" s="52">
        <f>(D28-C28)/C28</f>
        <v>-0.2008286285077632</v>
      </c>
      <c r="I28" s="19">
        <v>6249.3359999999984</v>
      </c>
      <c r="J28" s="140">
        <v>5307.6330000000007</v>
      </c>
      <c r="K28" s="214">
        <f>I28/$I$40</f>
        <v>0.19264967410538855</v>
      </c>
      <c r="L28" s="215">
        <f>J28/$J$40</f>
        <v>0.19645479691173029</v>
      </c>
      <c r="M28" s="52">
        <f>(J28-I28)/I28</f>
        <v>-0.15068848914508645</v>
      </c>
      <c r="O28" s="27">
        <f t="shared" si="8"/>
        <v>3.0849386180079823</v>
      </c>
      <c r="P28" s="143">
        <f t="shared" si="8"/>
        <v>3.2784881591325621</v>
      </c>
      <c r="Q28" s="52">
        <f>(P28-O28)/O28</f>
        <v>6.2740159559336484E-2</v>
      </c>
    </row>
    <row r="29" spans="1:17" ht="20.100000000000001" customHeight="1" x14ac:dyDescent="0.25">
      <c r="A29" s="8" t="s">
        <v>5</v>
      </c>
      <c r="C29" s="19">
        <v>22271.890000000003</v>
      </c>
      <c r="D29" s="140">
        <v>19863.060000000001</v>
      </c>
      <c r="E29" s="214">
        <f>C29/$C$40</f>
        <v>0.20409925181566024</v>
      </c>
      <c r="F29" s="215">
        <f>D29/$D$40</f>
        <v>0.22306788787815052</v>
      </c>
      <c r="G29" s="52">
        <f t="shared" ref="G29:G40" si="9">(D29-C29)/C29</f>
        <v>-0.10815561678869649</v>
      </c>
      <c r="I29" s="19">
        <v>5283.93</v>
      </c>
      <c r="J29" s="140">
        <v>4747.0040000000008</v>
      </c>
      <c r="K29" s="214">
        <f t="shared" ref="K29:K33" si="10">I29/$I$40</f>
        <v>0.16288888811478308</v>
      </c>
      <c r="L29" s="215">
        <f t="shared" ref="L29:L33" si="11">J29/$J$40</f>
        <v>0.17570387906608678</v>
      </c>
      <c r="M29" s="52">
        <f t="shared" ref="M29:M40" si="12">(J29-I29)/I29</f>
        <v>-0.10161489648803058</v>
      </c>
      <c r="O29" s="27">
        <f t="shared" si="8"/>
        <v>2.3724659200454026</v>
      </c>
      <c r="P29" s="143">
        <f t="shared" si="8"/>
        <v>2.3898654084516688</v>
      </c>
      <c r="Q29" s="52">
        <f t="shared" ref="Q29:Q38" si="13">(P29-O29)/O29</f>
        <v>7.3339255410392922E-3</v>
      </c>
    </row>
    <row r="30" spans="1:17" ht="20.100000000000001" customHeight="1" x14ac:dyDescent="0.25">
      <c r="A30" s="23" t="s">
        <v>38</v>
      </c>
      <c r="B30" s="15"/>
      <c r="C30" s="78">
        <f>C31+C32</f>
        <v>24043.440000000002</v>
      </c>
      <c r="D30" s="210">
        <f>D31+D32</f>
        <v>21088.59</v>
      </c>
      <c r="E30" s="216">
        <f>C30/$C$40</f>
        <v>0.22033370832357368</v>
      </c>
      <c r="F30" s="217">
        <f>D30/$D$40</f>
        <v>0.23683094294777773</v>
      </c>
      <c r="G30" s="53">
        <f>(D30-C30)/C30</f>
        <v>-0.12289630768309368</v>
      </c>
      <c r="I30" s="78">
        <f>I31+I32</f>
        <v>3411.5600000000009</v>
      </c>
      <c r="J30" s="210">
        <f>J31+J32</f>
        <v>3027.5339999999997</v>
      </c>
      <c r="K30" s="216">
        <f t="shared" si="10"/>
        <v>0.10516892069669158</v>
      </c>
      <c r="L30" s="217">
        <f t="shared" si="11"/>
        <v>0.11206004204008797</v>
      </c>
      <c r="M30" s="53">
        <f t="shared" si="12"/>
        <v>-0.11256609879351415</v>
      </c>
      <c r="O30" s="63">
        <f t="shared" si="8"/>
        <v>1.4189150970077495</v>
      </c>
      <c r="P30" s="237">
        <f t="shared" si="8"/>
        <v>1.4356265639381294</v>
      </c>
      <c r="Q30" s="53">
        <f t="shared" si="13"/>
        <v>1.1777636988725736E-2</v>
      </c>
    </row>
    <row r="31" spans="1:17" ht="20.100000000000001" customHeight="1" x14ac:dyDescent="0.25">
      <c r="A31" s="8"/>
      <c r="B31" t="s">
        <v>6</v>
      </c>
      <c r="C31" s="31">
        <v>23000.36</v>
      </c>
      <c r="D31" s="141">
        <v>19883.47</v>
      </c>
      <c r="E31" s="214">
        <f t="shared" ref="E31:E38" si="14">C31/$C$40</f>
        <v>0.21077493950853918</v>
      </c>
      <c r="F31" s="215">
        <f t="shared" ref="F31:F38" si="15">D31/$D$40</f>
        <v>0.22329709805984421</v>
      </c>
      <c r="G31" s="52">
        <f>(D31-C31)/C31</f>
        <v>-0.13551483541996731</v>
      </c>
      <c r="I31" s="31">
        <v>3183.0910000000008</v>
      </c>
      <c r="J31" s="141">
        <v>2773.9679999999998</v>
      </c>
      <c r="K31" s="214">
        <f>I31/$I$40</f>
        <v>9.8125855898577974E-2</v>
      </c>
      <c r="L31" s="215">
        <f>J31/$J$40</f>
        <v>0.10267464236499368</v>
      </c>
      <c r="M31" s="52">
        <f>(J31-I31)/I31</f>
        <v>-0.12853009857399642</v>
      </c>
      <c r="O31" s="27">
        <f t="shared" si="8"/>
        <v>1.3839309471677839</v>
      </c>
      <c r="P31" s="143">
        <f t="shared" si="8"/>
        <v>1.3951126237019995</v>
      </c>
      <c r="Q31" s="52">
        <f t="shared" si="13"/>
        <v>8.0796491740422159E-3</v>
      </c>
    </row>
    <row r="32" spans="1:17" ht="20.100000000000001" customHeight="1" x14ac:dyDescent="0.25">
      <c r="A32" s="8"/>
      <c r="B32" t="s">
        <v>39</v>
      </c>
      <c r="C32" s="31">
        <v>1043.0800000000002</v>
      </c>
      <c r="D32" s="141">
        <v>1205.1199999999999</v>
      </c>
      <c r="E32" s="218">
        <f t="shared" si="14"/>
        <v>9.5587688150345074E-3</v>
      </c>
      <c r="F32" s="219">
        <f t="shared" si="15"/>
        <v>1.3533844887933516E-2</v>
      </c>
      <c r="G32" s="52">
        <f>(D32-C32)/C32</f>
        <v>0.15534762434329075</v>
      </c>
      <c r="I32" s="31">
        <v>228.46900000000002</v>
      </c>
      <c r="J32" s="141">
        <v>253.56600000000003</v>
      </c>
      <c r="K32" s="218">
        <f>I32/$I$40</f>
        <v>7.0430647981135968E-3</v>
      </c>
      <c r="L32" s="219">
        <f>J32/$J$40</f>
        <v>9.3853996750943025E-3</v>
      </c>
      <c r="M32" s="52">
        <f>(J32-I32)/I32</f>
        <v>0.10984860090428025</v>
      </c>
      <c r="O32" s="27">
        <f t="shared" si="8"/>
        <v>2.1903305594968745</v>
      </c>
      <c r="P32" s="143">
        <f t="shared" si="8"/>
        <v>2.1040726234731815</v>
      </c>
      <c r="Q32" s="52">
        <f t="shared" si="13"/>
        <v>-3.9381241178275274E-2</v>
      </c>
    </row>
    <row r="33" spans="1:17" ht="20.100000000000001" customHeight="1" x14ac:dyDescent="0.25">
      <c r="A33" s="23" t="s">
        <v>130</v>
      </c>
      <c r="B33" s="15"/>
      <c r="C33" s="78">
        <f>SUM(C34:C36)</f>
        <v>41358.080000000002</v>
      </c>
      <c r="D33" s="210">
        <f>SUM(D34:D36)</f>
        <v>30569.479999999996</v>
      </c>
      <c r="E33" s="216">
        <f t="shared" si="14"/>
        <v>0.37900479862877468</v>
      </c>
      <c r="F33" s="217">
        <f t="shared" si="15"/>
        <v>0.34330406982274447</v>
      </c>
      <c r="G33" s="53">
        <f t="shared" si="9"/>
        <v>-0.2608583377178052</v>
      </c>
      <c r="I33" s="78">
        <f>SUM(I34:I36)</f>
        <v>17108.010999999999</v>
      </c>
      <c r="J33" s="210">
        <f>SUM(J34:J36)</f>
        <v>13568.827999999998</v>
      </c>
      <c r="K33" s="216">
        <f t="shared" si="10"/>
        <v>0.52739246917454963</v>
      </c>
      <c r="L33" s="217">
        <f t="shared" si="11"/>
        <v>0.50223166316702728</v>
      </c>
      <c r="M33" s="53">
        <f t="shared" si="12"/>
        <v>-0.20687285038570533</v>
      </c>
      <c r="O33" s="63">
        <f t="shared" si="8"/>
        <v>4.1365583218563335</v>
      </c>
      <c r="P33" s="237">
        <f t="shared" si="8"/>
        <v>4.4386845965322275</v>
      </c>
      <c r="Q33" s="53">
        <f t="shared" si="13"/>
        <v>7.3038079284304849E-2</v>
      </c>
    </row>
    <row r="34" spans="1:17" ht="20.100000000000001" customHeight="1" x14ac:dyDescent="0.25">
      <c r="A34" s="8"/>
      <c r="B34" s="3" t="s">
        <v>7</v>
      </c>
      <c r="C34" s="31">
        <v>37933.860000000008</v>
      </c>
      <c r="D34" s="141">
        <v>28663.089999999997</v>
      </c>
      <c r="E34" s="214">
        <f t="shared" si="14"/>
        <v>0.34762530007466819</v>
      </c>
      <c r="F34" s="215">
        <f t="shared" si="15"/>
        <v>0.32189476074488704</v>
      </c>
      <c r="G34" s="52">
        <f t="shared" si="9"/>
        <v>-0.24439300403386341</v>
      </c>
      <c r="I34" s="31">
        <v>16343.992</v>
      </c>
      <c r="J34" s="141">
        <v>13004.217999999997</v>
      </c>
      <c r="K34" s="214">
        <f t="shared" ref="K34:K39" si="16">I34/$I$40</f>
        <v>0.50383988513036881</v>
      </c>
      <c r="L34" s="215">
        <f t="shared" ref="L34:L39" si="17">J34/$J$40</f>
        <v>0.48133339403569658</v>
      </c>
      <c r="M34" s="52">
        <f t="shared" ref="M34:M39" si="18">(J34-I34)/I34</f>
        <v>-0.20434261103407314</v>
      </c>
      <c r="O34" s="27">
        <f t="shared" ref="O34:P39" si="19">(I34/C34)*10</f>
        <v>4.3085496704000059</v>
      </c>
      <c r="P34" s="143">
        <f t="shared" si="19"/>
        <v>4.5369211763281623</v>
      </c>
      <c r="Q34" s="52">
        <f t="shared" si="13"/>
        <v>5.3004264404117762E-2</v>
      </c>
    </row>
    <row r="35" spans="1:17" ht="20.100000000000001" customHeight="1" x14ac:dyDescent="0.25">
      <c r="A35" s="8"/>
      <c r="B35" s="3" t="s">
        <v>8</v>
      </c>
      <c r="C35" s="31">
        <v>887.51999999999987</v>
      </c>
      <c r="D35" s="141">
        <v>757.16000000000008</v>
      </c>
      <c r="E35" s="214">
        <f t="shared" si="14"/>
        <v>8.1332194066796627E-3</v>
      </c>
      <c r="F35" s="215">
        <f t="shared" si="15"/>
        <v>8.50312499613959E-3</v>
      </c>
      <c r="G35" s="52">
        <f t="shared" si="9"/>
        <v>-0.14688119704344668</v>
      </c>
      <c r="I35" s="31">
        <v>366.63199999999995</v>
      </c>
      <c r="J35" s="141">
        <v>353.51800000000009</v>
      </c>
      <c r="K35" s="214">
        <f t="shared" si="16"/>
        <v>1.1302246401314768E-2</v>
      </c>
      <c r="L35" s="215">
        <f t="shared" si="17"/>
        <v>1.3084986639928018E-2</v>
      </c>
      <c r="M35" s="52">
        <f t="shared" si="18"/>
        <v>-3.5768836326343208E-2</v>
      </c>
      <c r="O35" s="27">
        <f t="shared" si="19"/>
        <v>4.130971696412475</v>
      </c>
      <c r="P35" s="143">
        <f t="shared" si="19"/>
        <v>4.6689999471710077</v>
      </c>
      <c r="Q35" s="52">
        <f t="shared" si="13"/>
        <v>0.13024254105293948</v>
      </c>
    </row>
    <row r="36" spans="1:17" ht="20.100000000000001" customHeight="1" x14ac:dyDescent="0.25">
      <c r="A36" s="32"/>
      <c r="B36" s="33" t="s">
        <v>9</v>
      </c>
      <c r="C36" s="211">
        <v>2536.6999999999998</v>
      </c>
      <c r="D36" s="212">
        <v>1149.2299999999996</v>
      </c>
      <c r="E36" s="218">
        <f t="shared" si="14"/>
        <v>2.3246279147426878E-2</v>
      </c>
      <c r="F36" s="219">
        <f t="shared" si="15"/>
        <v>1.2906184081717863E-2</v>
      </c>
      <c r="G36" s="52">
        <f t="shared" si="9"/>
        <v>-0.54695864706114261</v>
      </c>
      <c r="I36" s="211">
        <v>397.387</v>
      </c>
      <c r="J36" s="212">
        <v>211.09199999999996</v>
      </c>
      <c r="K36" s="218">
        <f t="shared" si="16"/>
        <v>1.2250337642866068E-2</v>
      </c>
      <c r="L36" s="219">
        <f t="shared" si="17"/>
        <v>7.8132824914026559E-3</v>
      </c>
      <c r="M36" s="52">
        <f t="shared" si="18"/>
        <v>-0.46879993557917105</v>
      </c>
      <c r="O36" s="27">
        <f t="shared" si="19"/>
        <v>1.5665510308668744</v>
      </c>
      <c r="P36" s="143">
        <f t="shared" si="19"/>
        <v>1.8368124744394076</v>
      </c>
      <c r="Q36" s="52">
        <f t="shared" si="13"/>
        <v>0.17252003812667374</v>
      </c>
    </row>
    <row r="37" spans="1:17" ht="20.100000000000001" customHeight="1" x14ac:dyDescent="0.25">
      <c r="A37" s="8" t="s">
        <v>131</v>
      </c>
      <c r="B37" s="3"/>
      <c r="C37" s="19">
        <v>250.16000000000003</v>
      </c>
      <c r="D37" s="140">
        <v>240.45</v>
      </c>
      <c r="E37" s="214">
        <f t="shared" si="14"/>
        <v>2.2924623296094568E-3</v>
      </c>
      <c r="F37" s="215">
        <f t="shared" si="15"/>
        <v>2.7003227921730735E-3</v>
      </c>
      <c r="G37" s="54">
        <f>(D37-C37)/C37</f>
        <v>-3.8815158298688979E-2</v>
      </c>
      <c r="I37" s="19">
        <v>57.297000000000004</v>
      </c>
      <c r="J37" s="140">
        <v>57.209000000000003</v>
      </c>
      <c r="K37" s="214">
        <f t="shared" si="16"/>
        <v>1.766307392852049E-3</v>
      </c>
      <c r="L37" s="215">
        <f t="shared" si="17"/>
        <v>2.1175131130059628E-3</v>
      </c>
      <c r="M37" s="54">
        <f t="shared" si="18"/>
        <v>-1.5358570256732633E-3</v>
      </c>
      <c r="O37" s="238">
        <f t="shared" si="19"/>
        <v>2.2904141349536298</v>
      </c>
      <c r="P37" s="239">
        <f t="shared" si="19"/>
        <v>2.3792472447494282</v>
      </c>
      <c r="Q37" s="54">
        <f t="shared" si="13"/>
        <v>3.8784736978405371E-2</v>
      </c>
    </row>
    <row r="38" spans="1:17" ht="20.100000000000001" customHeight="1" x14ac:dyDescent="0.25">
      <c r="A38" s="8" t="s">
        <v>10</v>
      </c>
      <c r="C38" s="19">
        <v>431.89999999999992</v>
      </c>
      <c r="D38" s="140">
        <v>215.38</v>
      </c>
      <c r="E38" s="214">
        <f t="shared" si="14"/>
        <v>3.9579248487301086E-3</v>
      </c>
      <c r="F38" s="215">
        <f t="shared" si="15"/>
        <v>2.4187794675742838E-3</v>
      </c>
      <c r="G38" s="52">
        <f t="shared" si="9"/>
        <v>-0.50131974994211614</v>
      </c>
      <c r="I38" s="19">
        <v>191.61099999999996</v>
      </c>
      <c r="J38" s="140">
        <v>77.646000000000015</v>
      </c>
      <c r="K38" s="214">
        <f t="shared" si="16"/>
        <v>5.9068350149532062E-3</v>
      </c>
      <c r="L38" s="215">
        <f t="shared" si="17"/>
        <v>2.8739607958968168E-3</v>
      </c>
      <c r="M38" s="52">
        <f t="shared" si="18"/>
        <v>-0.59477274269222524</v>
      </c>
      <c r="O38" s="27">
        <f t="shared" si="19"/>
        <v>4.4364667747163695</v>
      </c>
      <c r="P38" s="143">
        <f t="shared" si="19"/>
        <v>3.6050701086451857</v>
      </c>
      <c r="Q38" s="52">
        <f t="shared" si="13"/>
        <v>-0.18740062943992999</v>
      </c>
    </row>
    <row r="39" spans="1:17" ht="20.100000000000001" customHeight="1" thickBot="1" x14ac:dyDescent="0.3">
      <c r="A39" s="8" t="s">
        <v>11</v>
      </c>
      <c r="B39" s="10"/>
      <c r="C39" s="21">
        <v>509.80000000000007</v>
      </c>
      <c r="D39" s="142">
        <v>878.68000000000006</v>
      </c>
      <c r="E39" s="220">
        <f>C39/$C$40</f>
        <v>4.671799231031744E-3</v>
      </c>
      <c r="F39" s="221">
        <f>D39/$D$40</f>
        <v>9.8678296154154146E-3</v>
      </c>
      <c r="G39" s="55">
        <f t="shared" si="9"/>
        <v>0.72357787367595128</v>
      </c>
      <c r="I39" s="21">
        <v>137.11599999999999</v>
      </c>
      <c r="J39" s="142">
        <v>231.21599999999995</v>
      </c>
      <c r="K39" s="220">
        <f t="shared" si="16"/>
        <v>4.2269055007819172E-3</v>
      </c>
      <c r="L39" s="221">
        <f t="shared" si="17"/>
        <v>8.5581449061648777E-3</v>
      </c>
      <c r="M39" s="55">
        <f t="shared" si="18"/>
        <v>0.68628022987835102</v>
      </c>
      <c r="O39" s="240">
        <f t="shared" si="19"/>
        <v>2.6896037661828158</v>
      </c>
      <c r="P39" s="241">
        <f t="shared" si="19"/>
        <v>2.6314016479264346</v>
      </c>
      <c r="Q39" s="55">
        <f>(P39-O39)/O39</f>
        <v>-2.1639662684955187E-2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109122.84000000001</v>
      </c>
      <c r="D40" s="226">
        <f>D28+D29+D30+D33+D37+D38+D39</f>
        <v>89044.909999999989</v>
      </c>
      <c r="E40" s="222">
        <f>C40/$C$40</f>
        <v>1</v>
      </c>
      <c r="F40" s="223">
        <f>D40/$D$40</f>
        <v>1</v>
      </c>
      <c r="G40" s="55">
        <f t="shared" si="9"/>
        <v>-0.18399383667067334</v>
      </c>
      <c r="H40" s="1"/>
      <c r="I40" s="213">
        <f>I28+I29+I30+I33+I37+I38+I39</f>
        <v>32438.860999999997</v>
      </c>
      <c r="J40" s="226">
        <f>J28+J29+J30+J33+J37+J38+J39</f>
        <v>27017.07</v>
      </c>
      <c r="K40" s="222">
        <f>K28+K29+K30+K33+K37+K38+K39</f>
        <v>1</v>
      </c>
      <c r="L40" s="223">
        <f>L28+L29+L30+L33+L37+L38+L39</f>
        <v>1</v>
      </c>
      <c r="M40" s="55">
        <f t="shared" si="12"/>
        <v>-0.167138759896656</v>
      </c>
      <c r="N40" s="1"/>
      <c r="O40" s="24">
        <f t="shared" si="8"/>
        <v>2.972692151340635</v>
      </c>
      <c r="P40" s="242">
        <f t="shared" si="8"/>
        <v>3.0340948179968965</v>
      </c>
      <c r="Q40" s="55">
        <f>(P40-O40)/O40</f>
        <v>2.0655575327088577E-2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27" t="s">
        <v>15</v>
      </c>
      <c r="B44" s="320"/>
      <c r="C44" s="342" t="s">
        <v>1</v>
      </c>
      <c r="D44" s="343"/>
      <c r="E44" s="340" t="s">
        <v>105</v>
      </c>
      <c r="F44" s="340"/>
      <c r="G44" s="130" t="s">
        <v>0</v>
      </c>
      <c r="I44" s="344">
        <v>1000</v>
      </c>
      <c r="J44" s="343"/>
      <c r="K44" s="340" t="s">
        <v>105</v>
      </c>
      <c r="L44" s="340"/>
      <c r="M44" s="130" t="s">
        <v>0</v>
      </c>
      <c r="O44" s="350" t="s">
        <v>22</v>
      </c>
      <c r="P44" s="340"/>
      <c r="Q44" s="130" t="s">
        <v>0</v>
      </c>
    </row>
    <row r="45" spans="1:17" ht="15" customHeight="1" x14ac:dyDescent="0.25">
      <c r="A45" s="341"/>
      <c r="B45" s="321"/>
      <c r="C45" s="345" t="str">
        <f>C5</f>
        <v>dez</v>
      </c>
      <c r="D45" s="346"/>
      <c r="E45" s="347" t="str">
        <f>C25</f>
        <v>dez</v>
      </c>
      <c r="F45" s="347"/>
      <c r="G45" s="131" t="str">
        <f>G25</f>
        <v>2023 /2022</v>
      </c>
      <c r="I45" s="348" t="str">
        <f>C5</f>
        <v>dez</v>
      </c>
      <c r="J45" s="346"/>
      <c r="K45" s="336" t="str">
        <f>C25</f>
        <v>dez</v>
      </c>
      <c r="L45" s="337"/>
      <c r="M45" s="131" t="str">
        <f>G45</f>
        <v>2023 /2022</v>
      </c>
      <c r="O45" s="348" t="str">
        <f>C5</f>
        <v>dez</v>
      </c>
      <c r="P45" s="346"/>
      <c r="Q45" s="131" t="str">
        <f>Q25</f>
        <v>2023 /2022</v>
      </c>
    </row>
    <row r="46" spans="1:17" ht="15.75" customHeight="1" x14ac:dyDescent="0.25">
      <c r="A46" s="341"/>
      <c r="B46" s="321"/>
      <c r="C46" s="139">
        <f>C6</f>
        <v>2022</v>
      </c>
      <c r="D46" s="137">
        <f>D6</f>
        <v>2023</v>
      </c>
      <c r="E46" s="68">
        <f>C26</f>
        <v>2022</v>
      </c>
      <c r="F46" s="137">
        <f>D26</f>
        <v>2023</v>
      </c>
      <c r="G46" s="131" t="s">
        <v>1</v>
      </c>
      <c r="I46" s="16">
        <f>C6</f>
        <v>2022</v>
      </c>
      <c r="J46" s="138">
        <f>D6</f>
        <v>2023</v>
      </c>
      <c r="K46" s="136">
        <f>C26</f>
        <v>2022</v>
      </c>
      <c r="L46" s="137">
        <f>D26</f>
        <v>2023</v>
      </c>
      <c r="M46" s="260">
        <v>1000</v>
      </c>
      <c r="O46" s="16">
        <f>O26</f>
        <v>2022</v>
      </c>
      <c r="P46" s="138">
        <f>P26</f>
        <v>2023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58348.540000000008</v>
      </c>
      <c r="D47" s="210">
        <f>D48+D49</f>
        <v>59134.049999999988</v>
      </c>
      <c r="E47" s="216">
        <f>C47/$C$60</f>
        <v>0.54116213743896013</v>
      </c>
      <c r="F47" s="217">
        <f>D47/$D$60</f>
        <v>0.53488334860174624</v>
      </c>
      <c r="G47" s="53">
        <f>(D47-C47)/C47</f>
        <v>1.346237626511272E-2</v>
      </c>
      <c r="H47"/>
      <c r="I47" s="78">
        <f>I48+I49</f>
        <v>18741.966</v>
      </c>
      <c r="J47" s="210">
        <f>J48+J49</f>
        <v>20222.554999999993</v>
      </c>
      <c r="K47" s="216">
        <f>I47/$I$60</f>
        <v>0.56696409596999497</v>
      </c>
      <c r="L47" s="217">
        <f>J47/$J$60</f>
        <v>0.56319062376565221</v>
      </c>
      <c r="M47" s="53">
        <f>(J47-I47)/I47</f>
        <v>7.8998595985073958E-2</v>
      </c>
      <c r="N47"/>
      <c r="O47" s="63">
        <f t="shared" ref="O47:P60" si="20">(I47/C47)*10</f>
        <v>3.2120711160896227</v>
      </c>
      <c r="P47" s="237">
        <f t="shared" si="20"/>
        <v>3.4197818346620936</v>
      </c>
      <c r="Q47" s="53">
        <f>(P47-O47)/O47</f>
        <v>6.4665666190273544E-2</v>
      </c>
    </row>
    <row r="48" spans="1:17" ht="20.100000000000001" customHeight="1" x14ac:dyDescent="0.25">
      <c r="A48" s="8" t="s">
        <v>4</v>
      </c>
      <c r="C48" s="19">
        <v>26390.070000000003</v>
      </c>
      <c r="D48" s="140">
        <v>27544.019999999997</v>
      </c>
      <c r="E48" s="214">
        <f>C48/$C$60</f>
        <v>0.24475859530270641</v>
      </c>
      <c r="F48" s="215">
        <f>D48/$D$60</f>
        <v>0.24914305128015876</v>
      </c>
      <c r="G48" s="52">
        <f>(D48-C48)/C48</f>
        <v>4.3726674465054217E-2</v>
      </c>
      <c r="I48" s="19">
        <v>10058.455000000002</v>
      </c>
      <c r="J48" s="140">
        <v>11401.338999999993</v>
      </c>
      <c r="K48" s="214">
        <f>I48/$I$60</f>
        <v>0.3042787958280298</v>
      </c>
      <c r="L48" s="215">
        <f>J48/$J$60</f>
        <v>0.31752304410464727</v>
      </c>
      <c r="M48" s="52">
        <f>(J48-I48)/I48</f>
        <v>0.13350797910812254</v>
      </c>
      <c r="O48" s="27">
        <f t="shared" si="20"/>
        <v>3.8114544599540663</v>
      </c>
      <c r="P48" s="143">
        <f t="shared" si="20"/>
        <v>4.1393155392713172</v>
      </c>
      <c r="Q48" s="52">
        <f>(P48-O48)/O48</f>
        <v>8.6019938782425379E-2</v>
      </c>
    </row>
    <row r="49" spans="1:17" ht="20.100000000000001" customHeight="1" x14ac:dyDescent="0.25">
      <c r="A49" s="8" t="s">
        <v>5</v>
      </c>
      <c r="C49" s="19">
        <v>31958.470000000005</v>
      </c>
      <c r="D49" s="140">
        <v>31590.029999999992</v>
      </c>
      <c r="E49" s="214">
        <f>C49/$C$60</f>
        <v>0.29640354213625369</v>
      </c>
      <c r="F49" s="215">
        <f>D49/$D$60</f>
        <v>0.28574029732158751</v>
      </c>
      <c r="G49" s="52">
        <f>(D49-C49)/C49</f>
        <v>-1.1528712106681365E-2</v>
      </c>
      <c r="I49" s="19">
        <v>8683.5110000000004</v>
      </c>
      <c r="J49" s="140">
        <v>8821.2160000000003</v>
      </c>
      <c r="K49" s="214">
        <f>I49/$I$60</f>
        <v>0.26268530014196517</v>
      </c>
      <c r="L49" s="215">
        <f>J49/$J$60</f>
        <v>0.24566757966100491</v>
      </c>
      <c r="M49" s="52">
        <f>(J49-I49)/I49</f>
        <v>1.5858216797330012E-2</v>
      </c>
      <c r="O49" s="27">
        <f t="shared" si="20"/>
        <v>2.7171235043479864</v>
      </c>
      <c r="P49" s="143">
        <f t="shared" si="20"/>
        <v>2.7924050721066118</v>
      </c>
      <c r="Q49" s="52">
        <f>(P49-O49)/O49</f>
        <v>2.7706347406791981E-2</v>
      </c>
    </row>
    <row r="50" spans="1:17" ht="20.100000000000001" customHeight="1" x14ac:dyDescent="0.25">
      <c r="A50" s="23" t="s">
        <v>38</v>
      </c>
      <c r="B50" s="15"/>
      <c r="C50" s="78">
        <f>C51+C52</f>
        <v>39596.85</v>
      </c>
      <c r="D50" s="210">
        <f>D51+D52</f>
        <v>40116.209999999992</v>
      </c>
      <c r="E50" s="216">
        <f>C50/$C$60</f>
        <v>0.3672468236883028</v>
      </c>
      <c r="F50" s="217">
        <f>D50/$D$60</f>
        <v>0.36286188309461059</v>
      </c>
      <c r="G50" s="53">
        <f>(D50-C50)/C50</f>
        <v>1.3116194848832504E-2</v>
      </c>
      <c r="I50" s="78">
        <f>I51+I52</f>
        <v>5802.3109999999997</v>
      </c>
      <c r="J50" s="210">
        <f>J51+J52</f>
        <v>5395.6080000000002</v>
      </c>
      <c r="K50" s="216">
        <f>I50/$I$60</f>
        <v>0.17552598327474062</v>
      </c>
      <c r="L50" s="217">
        <f>J50/$J$60</f>
        <v>0.15026567291397869</v>
      </c>
      <c r="M50" s="53">
        <f>(J50-I50)/I50</f>
        <v>-7.0093278350643315E-2</v>
      </c>
      <c r="O50" s="63">
        <f t="shared" si="20"/>
        <v>1.4653466121673819</v>
      </c>
      <c r="P50" s="237">
        <f t="shared" si="20"/>
        <v>1.3449944548600181</v>
      </c>
      <c r="Q50" s="53">
        <f>(P50-O50)/O50</f>
        <v>-8.2132211115124462E-2</v>
      </c>
    </row>
    <row r="51" spans="1:17" ht="20.100000000000001" customHeight="1" x14ac:dyDescent="0.25">
      <c r="A51" s="8"/>
      <c r="B51" t="s">
        <v>6</v>
      </c>
      <c r="C51" s="31">
        <v>37675.589999999997</v>
      </c>
      <c r="D51" s="141">
        <v>39383.599999999991</v>
      </c>
      <c r="E51" s="214">
        <f t="shared" ref="E51:E57" si="21">C51/$C$60</f>
        <v>0.34942781453784283</v>
      </c>
      <c r="F51" s="215">
        <f t="shared" ref="F51:F57" si="22">D51/$D$60</f>
        <v>0.35623522907684713</v>
      </c>
      <c r="G51" s="52">
        <f t="shared" ref="G51:G59" si="23">(D51-C51)/C51</f>
        <v>4.5334658329172682E-2</v>
      </c>
      <c r="I51" s="31">
        <v>5384.107</v>
      </c>
      <c r="J51" s="141">
        <v>5197.7390000000005</v>
      </c>
      <c r="K51" s="214">
        <f t="shared" ref="K51:K58" si="24">I51/$I$60</f>
        <v>0.16287487437874562</v>
      </c>
      <c r="L51" s="215">
        <f t="shared" ref="L51:L58" si="25">J51/$J$60</f>
        <v>0.14475509497098951</v>
      </c>
      <c r="M51" s="52">
        <f t="shared" ref="M51:M58" si="26">(J51-I51)/I51</f>
        <v>-3.4614468100280973E-2</v>
      </c>
      <c r="O51" s="27">
        <f t="shared" si="20"/>
        <v>1.4290703874843103</v>
      </c>
      <c r="P51" s="143">
        <f t="shared" si="20"/>
        <v>1.3197724433520555</v>
      </c>
      <c r="Q51" s="52">
        <f t="shared" ref="Q51:Q58" si="27">(P51-O51)/O51</f>
        <v>-7.6481847982771092E-2</v>
      </c>
    </row>
    <row r="52" spans="1:17" ht="20.100000000000001" customHeight="1" x14ac:dyDescent="0.25">
      <c r="A52" s="8"/>
      <c r="B52" t="s">
        <v>39</v>
      </c>
      <c r="C52" s="31">
        <v>1921.2600000000002</v>
      </c>
      <c r="D52" s="141">
        <v>732.60999999999979</v>
      </c>
      <c r="E52" s="218">
        <f t="shared" si="21"/>
        <v>1.7819009150459916E-2</v>
      </c>
      <c r="F52" s="219">
        <f t="shared" si="22"/>
        <v>6.6266540177634592E-3</v>
      </c>
      <c r="G52" s="52">
        <f t="shared" si="23"/>
        <v>-0.61868253125553041</v>
      </c>
      <c r="I52" s="31">
        <v>418.20399999999995</v>
      </c>
      <c r="J52" s="141">
        <v>197.86899999999997</v>
      </c>
      <c r="K52" s="218">
        <f t="shared" si="24"/>
        <v>1.2651108895994995E-2</v>
      </c>
      <c r="L52" s="219">
        <f t="shared" si="25"/>
        <v>5.5105779429891954E-3</v>
      </c>
      <c r="M52" s="52">
        <f t="shared" si="26"/>
        <v>-0.52686009698615988</v>
      </c>
      <c r="O52" s="27">
        <f t="shared" si="20"/>
        <v>2.1767173625641503</v>
      </c>
      <c r="P52" s="143">
        <f t="shared" si="20"/>
        <v>2.700877683897299</v>
      </c>
      <c r="Q52" s="52">
        <f t="shared" si="27"/>
        <v>0.24080311497846157</v>
      </c>
    </row>
    <row r="53" spans="1:17" ht="20.100000000000001" customHeight="1" x14ac:dyDescent="0.25">
      <c r="A53" s="23" t="s">
        <v>130</v>
      </c>
      <c r="B53" s="15"/>
      <c r="C53" s="78">
        <f>SUM(C54:C56)</f>
        <v>8707.0500000000011</v>
      </c>
      <c r="D53" s="210">
        <f>SUM(D54:D56)</f>
        <v>9618.2699999999986</v>
      </c>
      <c r="E53" s="216">
        <f>C53/$C$60</f>
        <v>8.0754819037252637E-2</v>
      </c>
      <c r="F53" s="217">
        <f>D53/$D$60</f>
        <v>8.6999832843441607E-2</v>
      </c>
      <c r="G53" s="53">
        <f>(D53-C53)/C53</f>
        <v>0.10465312591520634</v>
      </c>
      <c r="I53" s="78">
        <f>SUM(I54:I56)</f>
        <v>7909.4739999999983</v>
      </c>
      <c r="J53" s="210">
        <f>SUM(J54:J56)</f>
        <v>9237.2210000000032</v>
      </c>
      <c r="K53" s="216">
        <f t="shared" si="24"/>
        <v>0.23926987040784189</v>
      </c>
      <c r="L53" s="217">
        <f t="shared" si="25"/>
        <v>0.25725316394744313</v>
      </c>
      <c r="M53" s="53">
        <f t="shared" si="26"/>
        <v>0.16786792648917048</v>
      </c>
      <c r="O53" s="63">
        <f t="shared" si="20"/>
        <v>9.0839882623850752</v>
      </c>
      <c r="P53" s="237">
        <f t="shared" si="20"/>
        <v>9.6038279233167749</v>
      </c>
      <c r="Q53" s="53">
        <f t="shared" si="27"/>
        <v>5.7225928294540929E-2</v>
      </c>
    </row>
    <row r="54" spans="1:17" ht="20.100000000000001" customHeight="1" x14ac:dyDescent="0.25">
      <c r="A54" s="8"/>
      <c r="B54" s="3" t="s">
        <v>7</v>
      </c>
      <c r="C54" s="31">
        <v>8091.420000000001</v>
      </c>
      <c r="D54" s="141">
        <v>9090.4399999999987</v>
      </c>
      <c r="E54" s="214">
        <f>C54/$C$60</f>
        <v>7.504506783059782E-2</v>
      </c>
      <c r="F54" s="215">
        <f>D54/$D$60</f>
        <v>8.2225468870528201E-2</v>
      </c>
      <c r="G54" s="52">
        <f>(D54-C54)/C54</f>
        <v>0.12346658559313416</v>
      </c>
      <c r="I54" s="31">
        <v>7297.4429999999984</v>
      </c>
      <c r="J54" s="141">
        <v>8513.0540000000019</v>
      </c>
      <c r="K54" s="214">
        <f t="shared" si="24"/>
        <v>0.22075529180810416</v>
      </c>
      <c r="L54" s="215">
        <f t="shared" si="25"/>
        <v>0.23708538275260882</v>
      </c>
      <c r="M54" s="52">
        <f t="shared" si="26"/>
        <v>0.16658040357423878</v>
      </c>
      <c r="O54" s="27">
        <f t="shared" si="20"/>
        <v>9.0187420749386362</v>
      </c>
      <c r="P54" s="143">
        <f t="shared" si="20"/>
        <v>9.3648426258794988</v>
      </c>
      <c r="Q54" s="52">
        <f t="shared" si="27"/>
        <v>3.8375701185934787E-2</v>
      </c>
    </row>
    <row r="55" spans="1:17" ht="20.100000000000001" customHeight="1" x14ac:dyDescent="0.25">
      <c r="A55" s="8"/>
      <c r="B55" s="3" t="s">
        <v>8</v>
      </c>
      <c r="C55" s="31">
        <v>515.43999999999994</v>
      </c>
      <c r="D55" s="141">
        <v>305.42999999999995</v>
      </c>
      <c r="E55" s="214">
        <f t="shared" si="21"/>
        <v>4.7805242791257073E-3</v>
      </c>
      <c r="F55" s="215">
        <f t="shared" si="22"/>
        <v>2.7626963004128984E-3</v>
      </c>
      <c r="G55" s="52">
        <f t="shared" si="23"/>
        <v>-0.4074383051373584</v>
      </c>
      <c r="I55" s="31">
        <v>534.15299999999991</v>
      </c>
      <c r="J55" s="141">
        <v>515.00400000000013</v>
      </c>
      <c r="K55" s="214">
        <f t="shared" si="24"/>
        <v>1.6158687554692002E-2</v>
      </c>
      <c r="L55" s="215">
        <f t="shared" si="25"/>
        <v>1.4342669558906188E-2</v>
      </c>
      <c r="M55" s="52">
        <f t="shared" si="26"/>
        <v>-3.5849279139122642E-2</v>
      </c>
      <c r="O55" s="27">
        <f t="shared" si="20"/>
        <v>10.363049045475709</v>
      </c>
      <c r="P55" s="143">
        <f t="shared" si="20"/>
        <v>16.861604950397805</v>
      </c>
      <c r="Q55" s="52">
        <f t="shared" si="27"/>
        <v>0.62708917775113981</v>
      </c>
    </row>
    <row r="56" spans="1:17" ht="20.100000000000001" customHeight="1" x14ac:dyDescent="0.25">
      <c r="A56" s="32"/>
      <c r="B56" s="33" t="s">
        <v>9</v>
      </c>
      <c r="C56" s="211">
        <v>100.19</v>
      </c>
      <c r="D56" s="212">
        <v>222.40000000000003</v>
      </c>
      <c r="E56" s="218">
        <f t="shared" si="21"/>
        <v>9.2922692752911049E-4</v>
      </c>
      <c r="F56" s="219">
        <f t="shared" si="22"/>
        <v>2.0116676725005036E-3</v>
      </c>
      <c r="G56" s="52">
        <f t="shared" si="23"/>
        <v>1.2197824134145128</v>
      </c>
      <c r="I56" s="211">
        <v>77.878</v>
      </c>
      <c r="J56" s="212">
        <v>209.16299999999998</v>
      </c>
      <c r="K56" s="218">
        <f t="shared" si="24"/>
        <v>2.3558910450457151E-3</v>
      </c>
      <c r="L56" s="219">
        <f t="shared" si="25"/>
        <v>5.8251116359280585E-3</v>
      </c>
      <c r="M56" s="52">
        <f t="shared" si="26"/>
        <v>1.6857777549500497</v>
      </c>
      <c r="O56" s="27">
        <f t="shared" si="20"/>
        <v>7.7730312406427791</v>
      </c>
      <c r="P56" s="143">
        <f t="shared" si="20"/>
        <v>9.4048111510791337</v>
      </c>
      <c r="Q56" s="52">
        <f t="shared" si="27"/>
        <v>0.20992838699840566</v>
      </c>
    </row>
    <row r="57" spans="1:17" ht="20.100000000000001" customHeight="1" x14ac:dyDescent="0.25">
      <c r="A57" s="8" t="s">
        <v>131</v>
      </c>
      <c r="B57" s="3"/>
      <c r="C57" s="19">
        <v>59.61</v>
      </c>
      <c r="D57" s="140">
        <v>118.08</v>
      </c>
      <c r="E57" s="214">
        <f t="shared" si="21"/>
        <v>5.5286173420511303E-4</v>
      </c>
      <c r="F57" s="215">
        <f t="shared" si="22"/>
        <v>1.0680652822340801E-3</v>
      </c>
      <c r="G57" s="54">
        <f t="shared" si="23"/>
        <v>0.98087569199798685</v>
      </c>
      <c r="I57" s="19">
        <v>35.923999999999999</v>
      </c>
      <c r="J57" s="140">
        <v>222.369</v>
      </c>
      <c r="K57" s="214">
        <f t="shared" si="24"/>
        <v>1.0867386155553849E-3</v>
      </c>
      <c r="L57" s="215">
        <f t="shared" si="25"/>
        <v>6.1928938166391119E-3</v>
      </c>
      <c r="M57" s="54">
        <f t="shared" si="26"/>
        <v>5.1899844115354634</v>
      </c>
      <c r="O57" s="238">
        <f t="shared" si="20"/>
        <v>6.0265056198624389</v>
      </c>
      <c r="P57" s="239">
        <f t="shared" si="20"/>
        <v>18.832063008130081</v>
      </c>
      <c r="Q57" s="54">
        <f t="shared" si="27"/>
        <v>2.1248727199494328</v>
      </c>
    </row>
    <row r="58" spans="1:17" ht="20.100000000000001" customHeight="1" x14ac:dyDescent="0.25">
      <c r="A58" s="8" t="s">
        <v>10</v>
      </c>
      <c r="C58" s="19">
        <v>972.9799999999999</v>
      </c>
      <c r="D58" s="140">
        <v>466.9</v>
      </c>
      <c r="E58" s="214">
        <f>C58/$C$60</f>
        <v>9.0240464711775006E-3</v>
      </c>
      <c r="F58" s="215">
        <f>D58/$D$60</f>
        <v>4.2232357746874319E-3</v>
      </c>
      <c r="G58" s="52">
        <f t="shared" si="23"/>
        <v>-0.52013402125429087</v>
      </c>
      <c r="I58" s="19">
        <v>532.81099999999992</v>
      </c>
      <c r="J58" s="140">
        <v>607.41399999999999</v>
      </c>
      <c r="K58" s="214">
        <f t="shared" si="24"/>
        <v>1.6118090649501173E-2</v>
      </c>
      <c r="L58" s="215">
        <f t="shared" si="25"/>
        <v>1.6916253635803683E-2</v>
      </c>
      <c r="M58" s="52">
        <f t="shared" si="26"/>
        <v>0.14001775488869425</v>
      </c>
      <c r="O58" s="27">
        <f t="shared" si="20"/>
        <v>5.4760735061357888</v>
      </c>
      <c r="P58" s="143">
        <f t="shared" si="20"/>
        <v>13.009509530948812</v>
      </c>
      <c r="Q58" s="52">
        <f t="shared" si="27"/>
        <v>1.3757003108837045</v>
      </c>
    </row>
    <row r="59" spans="1:17" ht="20.100000000000001" customHeight="1" thickBot="1" x14ac:dyDescent="0.3">
      <c r="A59" s="8" t="s">
        <v>11</v>
      </c>
      <c r="B59" s="10"/>
      <c r="C59" s="21">
        <v>135.78000000000003</v>
      </c>
      <c r="D59" s="142">
        <v>1101.53</v>
      </c>
      <c r="E59" s="220">
        <f>C59/$C$60</f>
        <v>1.2593116301018331E-3</v>
      </c>
      <c r="F59" s="221">
        <f>D59/$D$60</f>
        <v>9.9636344032800334E-3</v>
      </c>
      <c r="G59" s="55">
        <f t="shared" si="23"/>
        <v>7.1126086316099562</v>
      </c>
      <c r="I59" s="21">
        <v>34.221000000000004</v>
      </c>
      <c r="J59" s="142">
        <v>221.95599999999999</v>
      </c>
      <c r="K59" s="220">
        <f>I59/$I$60</f>
        <v>1.0352210823661296E-3</v>
      </c>
      <c r="L59" s="221">
        <f>J59/$J$60</f>
        <v>6.1813919204832986E-3</v>
      </c>
      <c r="M59" s="55">
        <f>(J59-I59)/I59</f>
        <v>5.4859589141170613</v>
      </c>
      <c r="O59" s="240">
        <f t="shared" si="20"/>
        <v>2.5203269995581086</v>
      </c>
      <c r="P59" s="241">
        <f t="shared" si="20"/>
        <v>2.0149791653427505</v>
      </c>
      <c r="Q59" s="55">
        <f>(P59-O59)/O59</f>
        <v>-0.20050883647398185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107820.81000000001</v>
      </c>
      <c r="D60" s="226">
        <f>D48+D49+D50+D53+D57+D58+D59</f>
        <v>110555.03999999998</v>
      </c>
      <c r="E60" s="222">
        <f>E48+E49+E50+E53+E57+E58+E59</f>
        <v>1</v>
      </c>
      <c r="F60" s="223">
        <f>F48+F49+F50+F53+F57+F58+F59</f>
        <v>1</v>
      </c>
      <c r="G60" s="55">
        <f>(D60-C60)/C60</f>
        <v>2.5359019283939403E-2</v>
      </c>
      <c r="H60" s="1"/>
      <c r="I60" s="213">
        <f>I48+I49+I50+I53+I57+I58+I59</f>
        <v>33056.706999999995</v>
      </c>
      <c r="J60" s="226">
        <f>J48+J49+J50+J53+J57+J58+J59</f>
        <v>35907.122999999992</v>
      </c>
      <c r="K60" s="222">
        <f>K48+K49+K50+K53+K57+K58+K59</f>
        <v>1.0000000000000002</v>
      </c>
      <c r="L60" s="223">
        <f>L48+L49+L50+L53+L57+L58+L59</f>
        <v>1.0000000000000002</v>
      </c>
      <c r="M60" s="55">
        <f>(J60-I60)/I60</f>
        <v>8.6228068633696572E-2</v>
      </c>
      <c r="N60" s="1"/>
      <c r="O60" s="24">
        <f t="shared" si="20"/>
        <v>3.0658930312246762</v>
      </c>
      <c r="P60" s="242">
        <f t="shared" si="20"/>
        <v>3.2478956183273056</v>
      </c>
      <c r="Q60" s="55">
        <f>(P60-O60)/O60</f>
        <v>5.9363645518293949E-2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K4:L4"/>
    <mergeCell ref="O4:P4"/>
    <mergeCell ref="K24:L24"/>
    <mergeCell ref="I5:J5"/>
    <mergeCell ref="K5:L5"/>
    <mergeCell ref="O5:P5"/>
    <mergeCell ref="O24:P24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A6EF9874-66B4-4730-8D10-253A8DEDC8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9A171B87-C7F5-4655-8D18-16A43AADB4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0FF54F5C-5B27-482C-84BE-1404953641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F652938C-71F1-4419-AC4F-54126F0C73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2B0563F8-A27D-4377-81DB-E6EFE26D5E8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E82055A9-1499-4FC8-B56E-41BCC25A2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D3071DB-7194-43A5-8E7B-8EE4B383AA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D0507AA6-FF3E-4810-BE2B-C528228149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E4094F65-7D7C-4AE8-B3D9-EC689D7CEB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F4CE3BD3-BBE2-4307-96AE-89F73E56B2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E9E055F0-8EC7-406C-94FF-374E06F106A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C798BB21-CAE7-499C-BE04-7F686272CB1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6C315A10-1628-46FB-92C1-034848C908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DA3D33AA-83CE-47C9-8A83-41F5157AB4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388A63D-164F-4CFF-AC9D-77C6F9011E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D4F48FEE-F377-43AB-A1F4-C2A10F2D483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4ACBCDCA-1793-40DE-ABCA-10D354D0B1E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89BBD7AC-DFB2-427A-A08E-1C22AD8B6E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5" max="6" width="10.42578125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27" t="s">
        <v>16</v>
      </c>
      <c r="B4" s="320"/>
      <c r="C4" s="320"/>
      <c r="D4" s="320"/>
      <c r="E4" s="342" t="s">
        <v>1</v>
      </c>
      <c r="F4" s="343"/>
      <c r="G4" s="340" t="s">
        <v>104</v>
      </c>
      <c r="H4" s="340"/>
      <c r="I4" s="130" t="s">
        <v>0</v>
      </c>
      <c r="K4" s="344" t="s">
        <v>19</v>
      </c>
      <c r="L4" s="340"/>
      <c r="M4" s="338" t="s">
        <v>104</v>
      </c>
      <c r="N4" s="339"/>
      <c r="O4" s="130" t="s">
        <v>0</v>
      </c>
      <c r="Q4" s="350" t="s">
        <v>22</v>
      </c>
      <c r="R4" s="340"/>
      <c r="S4" s="130" t="s">
        <v>0</v>
      </c>
    </row>
    <row r="5" spans="1:19" x14ac:dyDescent="0.25">
      <c r="A5" s="341"/>
      <c r="B5" s="321"/>
      <c r="C5" s="321"/>
      <c r="D5" s="321"/>
      <c r="E5" s="345" t="s">
        <v>158</v>
      </c>
      <c r="F5" s="346"/>
      <c r="G5" s="347" t="str">
        <f>E5</f>
        <v>jan-dez</v>
      </c>
      <c r="H5" s="347"/>
      <c r="I5" s="131" t="s">
        <v>148</v>
      </c>
      <c r="K5" s="348" t="str">
        <f>E5</f>
        <v>jan-dez</v>
      </c>
      <c r="L5" s="347"/>
      <c r="M5" s="349" t="str">
        <f>E5</f>
        <v>jan-dez</v>
      </c>
      <c r="N5" s="337"/>
      <c r="O5" s="131" t="str">
        <f>I5</f>
        <v>2023 /2022</v>
      </c>
      <c r="Q5" s="348" t="str">
        <f>E5</f>
        <v>jan-dez</v>
      </c>
      <c r="R5" s="346"/>
      <c r="S5" s="131" t="str">
        <f>O5</f>
        <v>2023 /2022</v>
      </c>
    </row>
    <row r="6" spans="1:19" ht="19.5" customHeight="1" thickBot="1" x14ac:dyDescent="0.3">
      <c r="A6" s="328"/>
      <c r="B6" s="351"/>
      <c r="C6" s="351"/>
      <c r="D6" s="351"/>
      <c r="E6" s="99">
        <v>2022</v>
      </c>
      <c r="F6" s="144">
        <v>2023</v>
      </c>
      <c r="G6" s="68">
        <f>E6</f>
        <v>2022</v>
      </c>
      <c r="H6" s="137">
        <f>F6</f>
        <v>2023</v>
      </c>
      <c r="I6" s="131" t="s">
        <v>1</v>
      </c>
      <c r="K6" s="16">
        <f>E6</f>
        <v>2022</v>
      </c>
      <c r="L6" s="138">
        <f>F6</f>
        <v>2023</v>
      </c>
      <c r="M6" s="136">
        <f>G6</f>
        <v>2022</v>
      </c>
      <c r="N6" s="137">
        <f>H6</f>
        <v>2023</v>
      </c>
      <c r="O6" s="260">
        <v>1000</v>
      </c>
      <c r="Q6" s="16">
        <f>E6</f>
        <v>2022</v>
      </c>
      <c r="R6" s="138">
        <f>F6</f>
        <v>2023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1468607.6600000036</v>
      </c>
      <c r="F7" s="145">
        <v>1418285.830000005</v>
      </c>
      <c r="G7" s="243">
        <f>E7/E15</f>
        <v>0.45138289215019661</v>
      </c>
      <c r="H7" s="244">
        <f>F7/F15</f>
        <v>0.44395108367060099</v>
      </c>
      <c r="I7" s="164">
        <f t="shared" ref="I7:I11" si="0">(F7-E7)/E7</f>
        <v>-3.4264992189948509E-2</v>
      </c>
      <c r="J7" s="1"/>
      <c r="K7" s="17">
        <v>418166.48999999958</v>
      </c>
      <c r="L7" s="145">
        <v>407934.38399999856</v>
      </c>
      <c r="M7" s="243">
        <f>K7/K15</f>
        <v>0.44534913701546086</v>
      </c>
      <c r="N7" s="244">
        <f>L7/L15</f>
        <v>0.43955648547337212</v>
      </c>
      <c r="O7" s="164">
        <f t="shared" ref="O7:O18" si="1">(L7-K7)/K7</f>
        <v>-2.446897645959395E-2</v>
      </c>
      <c r="P7" s="1"/>
      <c r="Q7" s="187">
        <f t="shared" ref="Q7:Q18" si="2">(K7/E7)*10</f>
        <v>2.8473669407389486</v>
      </c>
      <c r="R7" s="188">
        <f t="shared" ref="R7:R18" si="3">(L7/F7)*10</f>
        <v>2.8762494510714891</v>
      </c>
      <c r="S7" s="55">
        <f>(R7-Q7)/Q7</f>
        <v>1.0143585612132217E-2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1140202.2700000033</v>
      </c>
      <c r="F8" s="181">
        <v>1085718.0900000052</v>
      </c>
      <c r="G8" s="245">
        <f>E8/E7</f>
        <v>0.77638316962067355</v>
      </c>
      <c r="H8" s="246">
        <f>F8/F7</f>
        <v>0.76551430398201281</v>
      </c>
      <c r="I8" s="206">
        <f t="shared" si="0"/>
        <v>-4.7784661926692985E-2</v>
      </c>
      <c r="K8" s="180">
        <v>379771.2329999996</v>
      </c>
      <c r="L8" s="181">
        <v>370449.56999999855</v>
      </c>
      <c r="M8" s="250">
        <f>K8/K7</f>
        <v>0.9081818894670397</v>
      </c>
      <c r="N8" s="246">
        <f>L8/L7</f>
        <v>0.90811067791725997</v>
      </c>
      <c r="O8" s="207">
        <f t="shared" si="1"/>
        <v>-2.4545468929715007E-2</v>
      </c>
      <c r="Q8" s="189">
        <f t="shared" si="2"/>
        <v>3.3307356334240463</v>
      </c>
      <c r="R8" s="190">
        <f t="shared" si="3"/>
        <v>3.4120235576068989</v>
      </c>
      <c r="S8" s="182">
        <f t="shared" ref="S8:S18" si="4">(R8-Q8)/Q8</f>
        <v>2.4405396623834529E-2</v>
      </c>
    </row>
    <row r="9" spans="1:19" ht="24" customHeight="1" x14ac:dyDescent="0.25">
      <c r="A9" s="8"/>
      <c r="B9" t="s">
        <v>37</v>
      </c>
      <c r="E9" s="19">
        <v>212809.1300000003</v>
      </c>
      <c r="F9" s="140">
        <v>185618.02999999988</v>
      </c>
      <c r="G9" s="247">
        <f>E9/E7</f>
        <v>0.14490536567131876</v>
      </c>
      <c r="H9" s="215">
        <f>F9/F7</f>
        <v>0.13087490974932692</v>
      </c>
      <c r="I9" s="182">
        <f t="shared" ref="I9:I10" si="5">(F9-E9)/E9</f>
        <v>-0.12777224360627937</v>
      </c>
      <c r="K9" s="19">
        <v>29804.680999999971</v>
      </c>
      <c r="L9" s="140">
        <v>26917.64699999999</v>
      </c>
      <c r="M9" s="247">
        <f>K9/K7</f>
        <v>7.1274675787627084E-2</v>
      </c>
      <c r="N9" s="215">
        <f>L9/L7</f>
        <v>6.5985236978700193E-2</v>
      </c>
      <c r="O9" s="182">
        <f t="shared" si="1"/>
        <v>-9.6865119945420131E-2</v>
      </c>
      <c r="Q9" s="189">
        <f t="shared" si="2"/>
        <v>1.4005358228756413</v>
      </c>
      <c r="R9" s="190">
        <f t="shared" si="3"/>
        <v>1.4501633812189476</v>
      </c>
      <c r="S9" s="182">
        <f t="shared" si="4"/>
        <v>3.5434694016900525E-2</v>
      </c>
    </row>
    <row r="10" spans="1:19" ht="24" customHeight="1" thickBot="1" x14ac:dyDescent="0.3">
      <c r="A10" s="8"/>
      <c r="B10" t="s">
        <v>36</v>
      </c>
      <c r="E10" s="19">
        <v>115596.26</v>
      </c>
      <c r="F10" s="140">
        <v>146949.7099999999</v>
      </c>
      <c r="G10" s="247">
        <f>E10/E7</f>
        <v>7.8711464708007661E-2</v>
      </c>
      <c r="H10" s="215">
        <f>F10/F7</f>
        <v>0.10361078626866024</v>
      </c>
      <c r="I10" s="186">
        <f t="shared" si="5"/>
        <v>0.2712323910825481</v>
      </c>
      <c r="K10" s="19">
        <v>8590.5760000000028</v>
      </c>
      <c r="L10" s="140">
        <v>10567.166999999999</v>
      </c>
      <c r="M10" s="247">
        <f>K10/K7</f>
        <v>2.0543434745333159E-2</v>
      </c>
      <c r="N10" s="215">
        <f>L10/L7</f>
        <v>2.5904085104039763E-2</v>
      </c>
      <c r="O10" s="209">
        <f t="shared" si="1"/>
        <v>0.23008829675681772</v>
      </c>
      <c r="Q10" s="189">
        <f t="shared" si="2"/>
        <v>0.74315345496471963</v>
      </c>
      <c r="R10" s="190">
        <f t="shared" si="3"/>
        <v>0.71910090873945964</v>
      </c>
      <c r="S10" s="182">
        <f t="shared" si="4"/>
        <v>-3.2365517598786989E-2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1784966.3800000055</v>
      </c>
      <c r="F11" s="145">
        <v>1776403.5899999975</v>
      </c>
      <c r="G11" s="243">
        <f>E11/E15</f>
        <v>0.54861710784980333</v>
      </c>
      <c r="H11" s="244">
        <f>F11/F15</f>
        <v>0.5560489163293989</v>
      </c>
      <c r="I11" s="164">
        <f t="shared" si="0"/>
        <v>-4.7971715859477012E-3</v>
      </c>
      <c r="J11" s="1"/>
      <c r="K11" s="17">
        <v>520796.79800000024</v>
      </c>
      <c r="L11" s="145">
        <v>520124.68799999991</v>
      </c>
      <c r="M11" s="243">
        <f>K11/K15</f>
        <v>0.55465086298453914</v>
      </c>
      <c r="N11" s="244">
        <f>L11/L15</f>
        <v>0.56044351452662777</v>
      </c>
      <c r="O11" s="164">
        <f t="shared" si="1"/>
        <v>-1.2905417287153423E-3</v>
      </c>
      <c r="Q11" s="191">
        <f t="shared" si="2"/>
        <v>2.9176840742512953</v>
      </c>
      <c r="R11" s="192">
        <f t="shared" si="3"/>
        <v>2.9279646299296247</v>
      </c>
      <c r="S11" s="57">
        <f t="shared" si="4"/>
        <v>3.5235328488974608E-3</v>
      </c>
    </row>
    <row r="12" spans="1:19" s="3" customFormat="1" ht="24" customHeight="1" x14ac:dyDescent="0.25">
      <c r="A12" s="46"/>
      <c r="B12" s="3" t="s">
        <v>33</v>
      </c>
      <c r="E12" s="31">
        <v>1365018.0200000056</v>
      </c>
      <c r="F12" s="141">
        <v>1332329.7799999972</v>
      </c>
      <c r="G12" s="247">
        <f>E12/E11</f>
        <v>0.76473038108426528</v>
      </c>
      <c r="H12" s="215">
        <f>F12/F11</f>
        <v>0.75001524850554879</v>
      </c>
      <c r="I12" s="206">
        <f t="shared" ref="I12:I18" si="6">(F12-E12)/E12</f>
        <v>-2.3947112434463128E-2</v>
      </c>
      <c r="K12" s="31">
        <v>475063.20500000025</v>
      </c>
      <c r="L12" s="141">
        <v>472924.37299999991</v>
      </c>
      <c r="M12" s="247">
        <f>K12/K11</f>
        <v>0.91218534143138108</v>
      </c>
      <c r="N12" s="215">
        <f>L12/L11</f>
        <v>0.90925192345416983</v>
      </c>
      <c r="O12" s="206">
        <f t="shared" si="1"/>
        <v>-4.5022051328945647E-3</v>
      </c>
      <c r="Q12" s="189">
        <f t="shared" si="2"/>
        <v>3.4802705754756138</v>
      </c>
      <c r="R12" s="190">
        <f t="shared" si="3"/>
        <v>3.5496044605413002</v>
      </c>
      <c r="S12" s="182">
        <f t="shared" si="4"/>
        <v>1.992198122590259E-2</v>
      </c>
    </row>
    <row r="13" spans="1:19" ht="24" customHeight="1" x14ac:dyDescent="0.25">
      <c r="A13" s="8"/>
      <c r="B13" s="3" t="s">
        <v>37</v>
      </c>
      <c r="D13" s="3"/>
      <c r="E13" s="19">
        <v>147377.53000000003</v>
      </c>
      <c r="F13" s="140">
        <v>146452.94999999998</v>
      </c>
      <c r="G13" s="247">
        <f>E13/E11</f>
        <v>8.2565997685625642E-2</v>
      </c>
      <c r="H13" s="215">
        <f>F13/F11</f>
        <v>8.2443511612133244E-2</v>
      </c>
      <c r="I13" s="182">
        <f t="shared" ref="I13:I14" si="7">(F13-E13)/E13</f>
        <v>-6.2735479418066327E-3</v>
      </c>
      <c r="K13" s="19">
        <v>17267.039000000001</v>
      </c>
      <c r="L13" s="140">
        <v>18653.819000000003</v>
      </c>
      <c r="M13" s="247">
        <f>K13/K11</f>
        <v>3.3155040634485607E-2</v>
      </c>
      <c r="N13" s="215">
        <f>L13/L11</f>
        <v>3.586412917973239E-2</v>
      </c>
      <c r="O13" s="182">
        <f t="shared" si="1"/>
        <v>8.0313712154122224E-2</v>
      </c>
      <c r="Q13" s="189">
        <f t="shared" si="2"/>
        <v>1.1716195135038563</v>
      </c>
      <c r="R13" s="190">
        <f t="shared" si="3"/>
        <v>1.2737072896107593</v>
      </c>
      <c r="S13" s="182">
        <f t="shared" si="4"/>
        <v>8.7133898787327593E-2</v>
      </c>
    </row>
    <row r="14" spans="1:19" ht="24" customHeight="1" thickBot="1" x14ac:dyDescent="0.3">
      <c r="A14" s="8"/>
      <c r="B14" t="s">
        <v>36</v>
      </c>
      <c r="E14" s="19">
        <v>272570.8299999999</v>
      </c>
      <c r="F14" s="140">
        <v>297620.86000000022</v>
      </c>
      <c r="G14" s="247">
        <f>E14/E11</f>
        <v>0.15270362123010914</v>
      </c>
      <c r="H14" s="215">
        <f>F14/F11</f>
        <v>0.16754123988231787</v>
      </c>
      <c r="I14" s="186">
        <f t="shared" si="7"/>
        <v>9.190282760631549E-2</v>
      </c>
      <c r="K14" s="19">
        <v>28466.553999999986</v>
      </c>
      <c r="L14" s="140">
        <v>28546.496000000006</v>
      </c>
      <c r="M14" s="247">
        <f>K14/K11</f>
        <v>5.4659617934133251E-2</v>
      </c>
      <c r="N14" s="215">
        <f>L14/L11</f>
        <v>5.4883947366097745E-2</v>
      </c>
      <c r="O14" s="209">
        <f t="shared" si="1"/>
        <v>2.8082780936540814E-3</v>
      </c>
      <c r="Q14" s="189">
        <f t="shared" si="2"/>
        <v>1.0443727232294078</v>
      </c>
      <c r="R14" s="190">
        <f t="shared" si="3"/>
        <v>0.95915642472103557</v>
      </c>
      <c r="S14" s="182">
        <f t="shared" si="4"/>
        <v>-8.1595676153688207E-2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3253574.0400000094</v>
      </c>
      <c r="F15" s="145">
        <v>3194689.4200000027</v>
      </c>
      <c r="G15" s="243">
        <f>G7+G11</f>
        <v>1</v>
      </c>
      <c r="H15" s="244">
        <f>H7+H11</f>
        <v>0.99999999999999989</v>
      </c>
      <c r="I15" s="164">
        <f t="shared" si="6"/>
        <v>-1.8098441675544738E-2</v>
      </c>
      <c r="J15" s="1"/>
      <c r="K15" s="17">
        <v>938963.28799999983</v>
      </c>
      <c r="L15" s="145">
        <v>928059.07199999853</v>
      </c>
      <c r="M15" s="243">
        <f>M7+M11</f>
        <v>1</v>
      </c>
      <c r="N15" s="244">
        <f>N7+N11</f>
        <v>0.99999999999999989</v>
      </c>
      <c r="O15" s="164">
        <f t="shared" si="1"/>
        <v>-1.1613037633481255E-2</v>
      </c>
      <c r="Q15" s="191">
        <f t="shared" si="2"/>
        <v>2.8859441231587808</v>
      </c>
      <c r="R15" s="192">
        <f t="shared" si="3"/>
        <v>2.9050056202333363</v>
      </c>
      <c r="S15" s="57">
        <f t="shared" si="4"/>
        <v>6.6049432217322153E-3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2505220.2900000089</v>
      </c>
      <c r="F16" s="181">
        <f t="shared" ref="F16:F17" si="8">F8+F12</f>
        <v>2418047.8700000024</v>
      </c>
      <c r="G16" s="245">
        <f>E16/E15</f>
        <v>0.76999025047544378</v>
      </c>
      <c r="H16" s="246">
        <f>F16/F15</f>
        <v>0.75689607098019573</v>
      </c>
      <c r="I16" s="207">
        <f t="shared" si="6"/>
        <v>-3.4796309269875078E-2</v>
      </c>
      <c r="J16" s="3"/>
      <c r="K16" s="180">
        <f t="shared" ref="K16:L18" si="9">K8+K12</f>
        <v>854834.43799999985</v>
      </c>
      <c r="L16" s="181">
        <f t="shared" si="9"/>
        <v>843373.94299999846</v>
      </c>
      <c r="M16" s="250">
        <f>K16/K15</f>
        <v>0.91040240755397883</v>
      </c>
      <c r="N16" s="246">
        <f>L16/L15</f>
        <v>0.90875028157690352</v>
      </c>
      <c r="O16" s="207">
        <f t="shared" si="1"/>
        <v>-1.340668378641221E-2</v>
      </c>
      <c r="P16" s="3"/>
      <c r="Q16" s="189">
        <f t="shared" si="2"/>
        <v>3.412212656157263</v>
      </c>
      <c r="R16" s="190">
        <f t="shared" si="3"/>
        <v>3.4878298046266454</v>
      </c>
      <c r="S16" s="182">
        <f t="shared" si="4"/>
        <v>2.2160737354083984E-2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360186.66000000032</v>
      </c>
      <c r="F17" s="140">
        <f t="shared" si="8"/>
        <v>332070.97999999986</v>
      </c>
      <c r="G17" s="248">
        <f>E17/E15</f>
        <v>0.11070492190182317</v>
      </c>
      <c r="H17" s="215">
        <f>F17/F15</f>
        <v>0.1039446832988227</v>
      </c>
      <c r="I17" s="182">
        <f t="shared" si="6"/>
        <v>-7.8058637707460993E-2</v>
      </c>
      <c r="K17" s="19">
        <f t="shared" si="9"/>
        <v>47071.719999999972</v>
      </c>
      <c r="L17" s="140">
        <f t="shared" si="9"/>
        <v>45571.465999999993</v>
      </c>
      <c r="M17" s="247">
        <f>K17/K15</f>
        <v>5.0131587253281387E-2</v>
      </c>
      <c r="N17" s="215">
        <f>L17/L15</f>
        <v>4.9104057462411255E-2</v>
      </c>
      <c r="O17" s="182">
        <f t="shared" si="1"/>
        <v>-3.1871663070735037E-2</v>
      </c>
      <c r="Q17" s="189">
        <f t="shared" si="2"/>
        <v>1.3068701655969139</v>
      </c>
      <c r="R17" s="190">
        <f t="shared" si="3"/>
        <v>1.3723411181549201</v>
      </c>
      <c r="S17" s="182">
        <f t="shared" si="4"/>
        <v>5.0097518698884874E-2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388167.08999999991</v>
      </c>
      <c r="F18" s="142">
        <f>F10+F14</f>
        <v>444570.57000000012</v>
      </c>
      <c r="G18" s="249">
        <f>E18/E15</f>
        <v>0.11930482762273294</v>
      </c>
      <c r="H18" s="221">
        <f>F18/F15</f>
        <v>0.13915924572098146</v>
      </c>
      <c r="I18" s="208">
        <f t="shared" si="6"/>
        <v>0.14530721808487224</v>
      </c>
      <c r="K18" s="21">
        <f t="shared" si="9"/>
        <v>37057.12999999999</v>
      </c>
      <c r="L18" s="142">
        <f t="shared" si="9"/>
        <v>39113.663000000008</v>
      </c>
      <c r="M18" s="249">
        <f>K18/K15</f>
        <v>3.946600519273976E-2</v>
      </c>
      <c r="N18" s="221">
        <f>L18/L15</f>
        <v>4.214566096068513E-2</v>
      </c>
      <c r="O18" s="208">
        <f t="shared" si="1"/>
        <v>5.5496283711124368E-2</v>
      </c>
      <c r="Q18" s="193">
        <f t="shared" si="2"/>
        <v>0.95466954707571938</v>
      </c>
      <c r="R18" s="194">
        <f t="shared" si="3"/>
        <v>0.87980774345904178</v>
      </c>
      <c r="S18" s="186">
        <f t="shared" si="4"/>
        <v>-7.8416457135339998E-2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6" max="6" width="11.140625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155</v>
      </c>
      <c r="B1" s="4"/>
    </row>
    <row r="3" spans="1:19" ht="15.75" thickBot="1" x14ac:dyDescent="0.3"/>
    <row r="4" spans="1:19" x14ac:dyDescent="0.25">
      <c r="A4" s="327" t="s">
        <v>16</v>
      </c>
      <c r="B4" s="320"/>
      <c r="C4" s="320"/>
      <c r="D4" s="320"/>
      <c r="E4" s="342" t="s">
        <v>1</v>
      </c>
      <c r="F4" s="343"/>
      <c r="G4" s="340" t="s">
        <v>104</v>
      </c>
      <c r="H4" s="340"/>
      <c r="I4" s="130" t="s">
        <v>0</v>
      </c>
      <c r="K4" s="344" t="s">
        <v>19</v>
      </c>
      <c r="L4" s="340"/>
      <c r="M4" s="338" t="s">
        <v>13</v>
      </c>
      <c r="N4" s="339"/>
      <c r="O4" s="130" t="s">
        <v>0</v>
      </c>
      <c r="Q4" s="350" t="s">
        <v>22</v>
      </c>
      <c r="R4" s="340"/>
      <c r="S4" s="130" t="s">
        <v>0</v>
      </c>
    </row>
    <row r="5" spans="1:19" x14ac:dyDescent="0.25">
      <c r="A5" s="341"/>
      <c r="B5" s="321"/>
      <c r="C5" s="321"/>
      <c r="D5" s="321"/>
      <c r="E5" s="345" t="s">
        <v>69</v>
      </c>
      <c r="F5" s="346"/>
      <c r="G5" s="347" t="str">
        <f>E5</f>
        <v>dez</v>
      </c>
      <c r="H5" s="347"/>
      <c r="I5" s="131" t="s">
        <v>148</v>
      </c>
      <c r="K5" s="348" t="str">
        <f>E5</f>
        <v>dez</v>
      </c>
      <c r="L5" s="347"/>
      <c r="M5" s="349" t="str">
        <f>E5</f>
        <v>dez</v>
      </c>
      <c r="N5" s="337"/>
      <c r="O5" s="131" t="str">
        <f>I5</f>
        <v>2023 /2022</v>
      </c>
      <c r="Q5" s="348" t="str">
        <f>E5</f>
        <v>dez</v>
      </c>
      <c r="R5" s="346"/>
      <c r="S5" s="131" t="str">
        <f>O5</f>
        <v>2023 /2022</v>
      </c>
    </row>
    <row r="6" spans="1:19" ht="19.5" customHeight="1" thickBot="1" x14ac:dyDescent="0.3">
      <c r="A6" s="328"/>
      <c r="B6" s="351"/>
      <c r="C6" s="351"/>
      <c r="D6" s="351"/>
      <c r="E6" s="99">
        <v>2022</v>
      </c>
      <c r="F6" s="144">
        <v>2023</v>
      </c>
      <c r="G6" s="68">
        <f>E6</f>
        <v>2022</v>
      </c>
      <c r="H6" s="137">
        <f>F6</f>
        <v>2023</v>
      </c>
      <c r="I6" s="131" t="s">
        <v>1</v>
      </c>
      <c r="K6" s="16">
        <f>E6</f>
        <v>2022</v>
      </c>
      <c r="L6" s="138">
        <f>F6</f>
        <v>2023</v>
      </c>
      <c r="M6" s="136">
        <f>G6</f>
        <v>2022</v>
      </c>
      <c r="N6" s="137">
        <f>H6</f>
        <v>2023</v>
      </c>
      <c r="O6" s="260">
        <v>1000</v>
      </c>
      <c r="Q6" s="16">
        <f>E6</f>
        <v>2022</v>
      </c>
      <c r="R6" s="138">
        <f>F6</f>
        <v>2023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109122.84000000011</v>
      </c>
      <c r="F7" s="145">
        <v>89044.90999999996</v>
      </c>
      <c r="G7" s="243">
        <f>E7/E15</f>
        <v>0.50300084837698689</v>
      </c>
      <c r="H7" s="244">
        <f>F7/F15</f>
        <v>0.44611689531986359</v>
      </c>
      <c r="I7" s="164">
        <f t="shared" ref="I7:I18" si="0">(F7-E7)/E7</f>
        <v>-0.18399383667067437</v>
      </c>
      <c r="J7" s="1"/>
      <c r="K7" s="17">
        <v>32438.861000000001</v>
      </c>
      <c r="L7" s="145">
        <v>27017.069999999974</v>
      </c>
      <c r="M7" s="243">
        <f>K7/K15</f>
        <v>0.49528329916918984</v>
      </c>
      <c r="N7" s="244">
        <f>L7/L15</f>
        <v>0.42935902253049096</v>
      </c>
      <c r="O7" s="164">
        <f t="shared" ref="O7:O18" si="1">(L7-K7)/K7</f>
        <v>-0.16713875989665686</v>
      </c>
      <c r="P7" s="1"/>
      <c r="Q7" s="187">
        <f t="shared" ref="Q7:R18" si="2">(K7/E7)*10</f>
        <v>2.9726921513406328</v>
      </c>
      <c r="R7" s="188">
        <f t="shared" si="2"/>
        <v>3.0340948179968947</v>
      </c>
      <c r="S7" s="55">
        <f>(R7-Q7)/Q7</f>
        <v>2.0655575327088744E-2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85489.860000000117</v>
      </c>
      <c r="F8" s="181">
        <v>69899.779999999955</v>
      </c>
      <c r="G8" s="245">
        <f>E8/E7</f>
        <v>0.7834277407002973</v>
      </c>
      <c r="H8" s="246">
        <f>F8/F7</f>
        <v>0.78499467291280312</v>
      </c>
      <c r="I8" s="206">
        <f t="shared" si="0"/>
        <v>-0.18236174442208866</v>
      </c>
      <c r="K8" s="180">
        <v>29490.15</v>
      </c>
      <c r="L8" s="181">
        <v>24726.139999999974</v>
      </c>
      <c r="M8" s="250">
        <f>K8/K7</f>
        <v>0.90909942861434012</v>
      </c>
      <c r="N8" s="246">
        <f>L8/L7</f>
        <v>0.91520435043474357</v>
      </c>
      <c r="O8" s="207">
        <f t="shared" si="1"/>
        <v>-0.16154580427702223</v>
      </c>
      <c r="Q8" s="189">
        <f t="shared" si="2"/>
        <v>3.4495494553389094</v>
      </c>
      <c r="R8" s="190">
        <f t="shared" si="2"/>
        <v>3.5373702177603406</v>
      </c>
      <c r="S8" s="182">
        <f t="shared" ref="S8:S18" si="3">(R8-Q8)/Q8</f>
        <v>2.5458618164035843E-2</v>
      </c>
    </row>
    <row r="9" spans="1:19" ht="24" customHeight="1" x14ac:dyDescent="0.25">
      <c r="A9" s="8"/>
      <c r="B9" t="s">
        <v>37</v>
      </c>
      <c r="E9" s="19">
        <v>17939.809999999998</v>
      </c>
      <c r="F9" s="140">
        <v>12764.279999999999</v>
      </c>
      <c r="G9" s="247">
        <f>E9/E7</f>
        <v>0.1644001384128197</v>
      </c>
      <c r="H9" s="215">
        <f>F9/F7</f>
        <v>0.14334654277263018</v>
      </c>
      <c r="I9" s="182">
        <f t="shared" si="0"/>
        <v>-0.2884941367829425</v>
      </c>
      <c r="K9" s="19">
        <v>2533.8390000000004</v>
      </c>
      <c r="L9" s="140">
        <v>1758.0170000000001</v>
      </c>
      <c r="M9" s="247">
        <f>K9/K7</f>
        <v>7.8111219749670016E-2</v>
      </c>
      <c r="N9" s="215">
        <f>L9/L7</f>
        <v>6.507060166035776E-2</v>
      </c>
      <c r="O9" s="182">
        <f t="shared" si="1"/>
        <v>-0.30618441029599758</v>
      </c>
      <c r="Q9" s="189">
        <f t="shared" si="2"/>
        <v>1.4124112797181245</v>
      </c>
      <c r="R9" s="190">
        <f t="shared" si="2"/>
        <v>1.3772942931367851</v>
      </c>
      <c r="S9" s="182">
        <f t="shared" si="3"/>
        <v>-2.4863145094924297E-2</v>
      </c>
    </row>
    <row r="10" spans="1:19" ht="24" customHeight="1" thickBot="1" x14ac:dyDescent="0.3">
      <c r="A10" s="8"/>
      <c r="B10" t="s">
        <v>36</v>
      </c>
      <c r="E10" s="19">
        <v>5693.17</v>
      </c>
      <c r="F10" s="140">
        <v>6380.85</v>
      </c>
      <c r="G10" s="247">
        <f>E10/E7</f>
        <v>5.2172120886883021E-2</v>
      </c>
      <c r="H10" s="215">
        <f>F10/F7</f>
        <v>7.1658784314566695E-2</v>
      </c>
      <c r="I10" s="186">
        <f t="shared" si="0"/>
        <v>0.1207903505428435</v>
      </c>
      <c r="K10" s="19">
        <v>414.87200000000007</v>
      </c>
      <c r="L10" s="140">
        <v>532.9129999999999</v>
      </c>
      <c r="M10" s="247">
        <f>K10/K7</f>
        <v>1.2789351635989933E-2</v>
      </c>
      <c r="N10" s="215">
        <f>L10/L7</f>
        <v>1.9725047904898659E-2</v>
      </c>
      <c r="O10" s="209">
        <f t="shared" si="1"/>
        <v>0.28452390134788513</v>
      </c>
      <c r="Q10" s="189">
        <f t="shared" si="2"/>
        <v>0.72871879813882257</v>
      </c>
      <c r="R10" s="190">
        <f t="shared" si="2"/>
        <v>0.83517556438405527</v>
      </c>
      <c r="S10" s="182">
        <f t="shared" si="3"/>
        <v>0.146087580719926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107820.80999999992</v>
      </c>
      <c r="F11" s="145">
        <v>110555.03999999992</v>
      </c>
      <c r="G11" s="243">
        <f>E11/E15</f>
        <v>0.49699915162301322</v>
      </c>
      <c r="H11" s="244">
        <f>F11/F15</f>
        <v>0.55388310468013635</v>
      </c>
      <c r="I11" s="164">
        <f t="shared" si="0"/>
        <v>2.5359019283939695E-2</v>
      </c>
      <c r="J11" s="1"/>
      <c r="K11" s="17">
        <v>33056.706999999973</v>
      </c>
      <c r="L11" s="145">
        <v>35907.123000000051</v>
      </c>
      <c r="M11" s="243">
        <f>K11/K15</f>
        <v>0.50471670083081022</v>
      </c>
      <c r="N11" s="244">
        <f>L11/L15</f>
        <v>0.57064097746950893</v>
      </c>
      <c r="O11" s="164">
        <f t="shared" si="1"/>
        <v>8.6228068633699043E-2</v>
      </c>
      <c r="Q11" s="191">
        <f t="shared" si="2"/>
        <v>3.065893031224677</v>
      </c>
      <c r="R11" s="192">
        <f t="shared" si="2"/>
        <v>3.2478956183273122</v>
      </c>
      <c r="S11" s="57">
        <f t="shared" si="3"/>
        <v>5.9363645518295816E-2</v>
      </c>
    </row>
    <row r="12" spans="1:19" s="3" customFormat="1" ht="24" customHeight="1" x14ac:dyDescent="0.25">
      <c r="A12" s="46"/>
      <c r="B12" s="3" t="s">
        <v>33</v>
      </c>
      <c r="E12" s="31">
        <v>86067.869999999923</v>
      </c>
      <c r="F12" s="141">
        <v>87948.099999999919</v>
      </c>
      <c r="G12" s="247">
        <f>E12/E11</f>
        <v>0.79824915060460022</v>
      </c>
      <c r="H12" s="215">
        <f>F12/F11</f>
        <v>0.79551416199568992</v>
      </c>
      <c r="I12" s="206">
        <f t="shared" si="0"/>
        <v>2.184589905617506E-2</v>
      </c>
      <c r="K12" s="31">
        <v>30521.278999999973</v>
      </c>
      <c r="L12" s="141">
        <v>33531.009000000049</v>
      </c>
      <c r="M12" s="247">
        <f>K12/K11</f>
        <v>0.92330064818616076</v>
      </c>
      <c r="N12" s="215">
        <f>L12/L11</f>
        <v>0.93382611021217166</v>
      </c>
      <c r="O12" s="206">
        <f t="shared" si="1"/>
        <v>9.8610874072481647E-2</v>
      </c>
      <c r="Q12" s="189">
        <f t="shared" si="2"/>
        <v>3.5461873286744523</v>
      </c>
      <c r="R12" s="190">
        <f t="shared" si="2"/>
        <v>3.812590493711641</v>
      </c>
      <c r="S12" s="182">
        <f t="shared" si="3"/>
        <v>7.5123827464796955E-2</v>
      </c>
    </row>
    <row r="13" spans="1:19" ht="24" customHeight="1" x14ac:dyDescent="0.25">
      <c r="A13" s="8"/>
      <c r="B13" s="3" t="s">
        <v>37</v>
      </c>
      <c r="D13" s="3"/>
      <c r="E13" s="19">
        <v>9789.2499999999982</v>
      </c>
      <c r="F13" s="140">
        <v>11633.769999999999</v>
      </c>
      <c r="G13" s="247">
        <f>E13/E11</f>
        <v>9.0791842502388961E-2</v>
      </c>
      <c r="H13" s="215">
        <f>F13/F11</f>
        <v>0.10523057112547747</v>
      </c>
      <c r="I13" s="182">
        <f t="shared" si="0"/>
        <v>0.18842301504201045</v>
      </c>
      <c r="K13" s="19">
        <v>1199.8919999999996</v>
      </c>
      <c r="L13" s="140">
        <v>1358.9069999999997</v>
      </c>
      <c r="M13" s="247">
        <f>K13/K11</f>
        <v>3.6297989391381319E-2</v>
      </c>
      <c r="N13" s="215">
        <f>L13/L11</f>
        <v>3.784505375159123E-2</v>
      </c>
      <c r="O13" s="182">
        <f t="shared" si="1"/>
        <v>0.13252442719844798</v>
      </c>
      <c r="Q13" s="189">
        <f t="shared" si="2"/>
        <v>1.2257241361697779</v>
      </c>
      <c r="R13" s="190">
        <f t="shared" si="2"/>
        <v>1.1680710552125406</v>
      </c>
      <c r="S13" s="182">
        <f t="shared" si="3"/>
        <v>-4.7035935130881397E-2</v>
      </c>
    </row>
    <row r="14" spans="1:19" ht="24" customHeight="1" thickBot="1" x14ac:dyDescent="0.3">
      <c r="A14" s="8"/>
      <c r="B14" t="s">
        <v>36</v>
      </c>
      <c r="E14" s="19">
        <v>11963.690000000004</v>
      </c>
      <c r="F14" s="140">
        <v>10973.17</v>
      </c>
      <c r="G14" s="247">
        <f>E14/E11</f>
        <v>0.11095900689301084</v>
      </c>
      <c r="H14" s="215">
        <f>F14/F11</f>
        <v>9.9255266878832557E-2</v>
      </c>
      <c r="I14" s="186">
        <f t="shared" si="0"/>
        <v>-8.2793853735762438E-2</v>
      </c>
      <c r="K14" s="19">
        <v>1335.5359999999998</v>
      </c>
      <c r="L14" s="140">
        <v>1017.2070000000002</v>
      </c>
      <c r="M14" s="247">
        <f>K14/K11</f>
        <v>4.0401362422457898E-2</v>
      </c>
      <c r="N14" s="215">
        <f>L14/L11</f>
        <v>2.8328836036237121E-2</v>
      </c>
      <c r="O14" s="209">
        <f t="shared" si="1"/>
        <v>-0.2383529908591005</v>
      </c>
      <c r="Q14" s="189">
        <f t="shared" si="2"/>
        <v>1.1163244784844804</v>
      </c>
      <c r="R14" s="190">
        <f t="shared" si="2"/>
        <v>0.92699466061311386</v>
      </c>
      <c r="S14" s="182">
        <f t="shared" si="3"/>
        <v>-0.16960106270212782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216943.65000000002</v>
      </c>
      <c r="F15" s="145">
        <v>199599.9499999999</v>
      </c>
      <c r="G15" s="243">
        <f>G7+G11</f>
        <v>1</v>
      </c>
      <c r="H15" s="244">
        <f>H7+H11</f>
        <v>1</v>
      </c>
      <c r="I15" s="164">
        <f t="shared" si="0"/>
        <v>-7.9945644871376162E-2</v>
      </c>
      <c r="J15" s="1"/>
      <c r="K15" s="17">
        <v>65495.56799999997</v>
      </c>
      <c r="L15" s="145">
        <v>62924.193000000028</v>
      </c>
      <c r="M15" s="243">
        <f>M7+M11</f>
        <v>1</v>
      </c>
      <c r="N15" s="244">
        <f>N7+N11</f>
        <v>0.99999999999999989</v>
      </c>
      <c r="O15" s="164">
        <f t="shared" si="1"/>
        <v>-3.9260290100849922E-2</v>
      </c>
      <c r="Q15" s="191">
        <f t="shared" si="2"/>
        <v>3.0190129095735214</v>
      </c>
      <c r="R15" s="192">
        <f t="shared" si="2"/>
        <v>3.1525154690670041</v>
      </c>
      <c r="S15" s="57">
        <f t="shared" si="3"/>
        <v>4.4220599080625263E-2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171557.73000000004</v>
      </c>
      <c r="F16" s="181">
        <f t="shared" ref="F16:F17" si="4">F8+F12</f>
        <v>157847.87999999989</v>
      </c>
      <c r="G16" s="245">
        <f>E16/E15</f>
        <v>0.79079396884859277</v>
      </c>
      <c r="H16" s="246">
        <f>F16/F15</f>
        <v>0.79082124018568123</v>
      </c>
      <c r="I16" s="207">
        <f t="shared" si="0"/>
        <v>-7.9913915857945592E-2</v>
      </c>
      <c r="J16" s="3"/>
      <c r="K16" s="180">
        <f t="shared" ref="K16:L18" si="5">K8+K12</f>
        <v>60011.428999999975</v>
      </c>
      <c r="L16" s="181">
        <f t="shared" si="5"/>
        <v>58257.149000000019</v>
      </c>
      <c r="M16" s="250">
        <f>K16/K15</f>
        <v>0.91626702130440341</v>
      </c>
      <c r="N16" s="246">
        <f>L16/L15</f>
        <v>0.92583068963633741</v>
      </c>
      <c r="O16" s="207">
        <f t="shared" si="1"/>
        <v>-2.9232431708965903E-2</v>
      </c>
      <c r="P16" s="3"/>
      <c r="Q16" s="189">
        <f t="shared" si="2"/>
        <v>3.4980311875192078</v>
      </c>
      <c r="R16" s="190">
        <f t="shared" si="2"/>
        <v>3.6907146931590122</v>
      </c>
      <c r="S16" s="182">
        <f t="shared" si="3"/>
        <v>5.5083415587399299E-2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27729.059999999998</v>
      </c>
      <c r="F17" s="140">
        <f t="shared" si="4"/>
        <v>24398.049999999996</v>
      </c>
      <c r="G17" s="248">
        <f>E17/E15</f>
        <v>0.12781687779291995</v>
      </c>
      <c r="H17" s="215">
        <f>F17/F15</f>
        <v>0.12223475005880517</v>
      </c>
      <c r="I17" s="182">
        <f t="shared" si="0"/>
        <v>-0.12012704361417237</v>
      </c>
      <c r="K17" s="19">
        <f t="shared" si="5"/>
        <v>3733.7309999999998</v>
      </c>
      <c r="L17" s="140">
        <f t="shared" si="5"/>
        <v>3116.924</v>
      </c>
      <c r="M17" s="247">
        <f>K17/K15</f>
        <v>5.7007384072155866E-2</v>
      </c>
      <c r="N17" s="215">
        <f>L17/L15</f>
        <v>4.9534588389556281E-2</v>
      </c>
      <c r="O17" s="182">
        <f t="shared" si="1"/>
        <v>-0.16519856411723283</v>
      </c>
      <c r="Q17" s="189">
        <f t="shared" si="2"/>
        <v>1.346504713827299</v>
      </c>
      <c r="R17" s="190">
        <f t="shared" si="2"/>
        <v>1.277529966534211</v>
      </c>
      <c r="S17" s="182">
        <f t="shared" si="3"/>
        <v>-5.12250321775959E-2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17656.860000000004</v>
      </c>
      <c r="F18" s="142">
        <f>F10+F14</f>
        <v>17354.02</v>
      </c>
      <c r="G18" s="249">
        <f>E18/E15</f>
        <v>8.1389153358487343E-2</v>
      </c>
      <c r="H18" s="221">
        <f>F18/F15</f>
        <v>8.6944009755513516E-2</v>
      </c>
      <c r="I18" s="208">
        <f t="shared" si="0"/>
        <v>-1.7151407441640457E-2</v>
      </c>
      <c r="K18" s="21">
        <f t="shared" si="5"/>
        <v>1750.4079999999999</v>
      </c>
      <c r="L18" s="142">
        <f t="shared" si="5"/>
        <v>1550.1200000000001</v>
      </c>
      <c r="M18" s="249">
        <f>K18/K15</f>
        <v>2.672559462344079E-2</v>
      </c>
      <c r="N18" s="221">
        <f>L18/L15</f>
        <v>2.4634721974106197E-2</v>
      </c>
      <c r="O18" s="208">
        <f t="shared" si="1"/>
        <v>-0.11442360866723632</v>
      </c>
      <c r="Q18" s="193">
        <f t="shared" si="2"/>
        <v>0.99134727239158005</v>
      </c>
      <c r="R18" s="194">
        <f t="shared" si="2"/>
        <v>0.8932339596243406</v>
      </c>
      <c r="S18" s="186">
        <f t="shared" si="3"/>
        <v>-9.8969670366415144E-2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2024-02-12T17:48:20Z</dcterms:modified>
</cp:coreProperties>
</file>